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４.健全育成係\111_放課後児童クラブ\☆民設児童クラブ運営者募集（公募）について\R5\30_募集要項（R5民設）\"/>
    </mc:Choice>
  </mc:AlternateContent>
  <bookViews>
    <workbookView xWindow="0" yWindow="0" windowWidth="19200" windowHeight="9870"/>
  </bookViews>
  <sheets>
    <sheet name="総括表（様式第4号） " sheetId="18" r:id="rId1"/>
    <sheet name="収支予算書（様式第5号）" sheetId="19" r:id="rId2"/>
    <sheet name="単価マスタ（編集禁止！）" sheetId="13" state="hidden" r:id="rId3"/>
  </sheets>
  <definedNames>
    <definedName name="_xlnm.Print_Area" localSheetId="1">'収支予算書（様式第5号）'!$A$1:$J$63</definedName>
    <definedName name="_xlnm.Print_Area" localSheetId="0">'総括表（様式第4号） '!$B$1:$AE$49</definedName>
    <definedName name="_xlnm.Print_Area" localSheetId="2">'単価マスタ（編集禁止！）'!$A$1:$P$58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9" i="18" l="1"/>
  <c r="AB26" i="18"/>
  <c r="K36" i="18" l="1"/>
  <c r="G43" i="18"/>
  <c r="AB34" i="18" l="1"/>
  <c r="AB30" i="18"/>
  <c r="V8" i="18" l="1"/>
  <c r="V6" i="18"/>
  <c r="T8" i="18"/>
  <c r="T7" i="18"/>
  <c r="V7" i="18"/>
  <c r="X8" i="18" l="1"/>
  <c r="X7" i="18"/>
  <c r="AC45" i="18"/>
  <c r="Y42" i="18"/>
  <c r="AC42" i="18" s="1"/>
  <c r="Y41" i="18"/>
  <c r="AC41" i="18" s="1"/>
  <c r="J43" i="18"/>
  <c r="M43" i="18" s="1"/>
  <c r="Y40" i="18"/>
  <c r="AC40" i="18" s="1"/>
  <c r="J19" i="18"/>
  <c r="M19" i="18" s="1"/>
  <c r="J12" i="18"/>
  <c r="E36" i="18"/>
  <c r="S33" i="18"/>
  <c r="J18" i="18"/>
  <c r="M18" i="18" s="1"/>
  <c r="M32" i="18"/>
  <c r="G32" i="18"/>
  <c r="M31" i="18"/>
  <c r="G31" i="18"/>
  <c r="M30" i="18"/>
  <c r="G30" i="18"/>
  <c r="M29" i="18"/>
  <c r="G29" i="18"/>
  <c r="J17" i="18"/>
  <c r="M17" i="18" s="1"/>
  <c r="O28" i="18"/>
  <c r="N28" i="18"/>
  <c r="M28" i="18"/>
  <c r="G28" i="18"/>
  <c r="AA23" i="18"/>
  <c r="AB20" i="18"/>
  <c r="J16" i="18" s="1"/>
  <c r="M16" i="18" s="1"/>
  <c r="S19" i="18"/>
  <c r="AB16" i="18"/>
  <c r="J15" i="18" s="1"/>
  <c r="M15" i="18" s="1"/>
  <c r="S15" i="18"/>
  <c r="Z12" i="18"/>
  <c r="T6" i="18"/>
  <c r="X6" i="18" s="1"/>
  <c r="B2" i="18"/>
  <c r="X9" i="18" l="1"/>
  <c r="J13" i="18"/>
  <c r="AC43" i="18"/>
  <c r="V9" i="18"/>
  <c r="J11" i="18"/>
  <c r="T9" i="18"/>
  <c r="AD6" i="18" l="1"/>
  <c r="AD5" i="18"/>
  <c r="AC46" i="18"/>
  <c r="J21" i="18" s="1"/>
  <c r="M21" i="18" s="1"/>
  <c r="AD7" i="18" l="1"/>
  <c r="X12" i="18" s="1"/>
  <c r="AC12" i="18" s="1"/>
  <c r="J14" i="18" s="1"/>
  <c r="M11" i="18" s="1"/>
  <c r="M23" i="18" s="1"/>
</calcChain>
</file>

<file path=xl/sharedStrings.xml><?xml version="1.0" encoding="utf-8"?>
<sst xmlns="http://schemas.openxmlformats.org/spreadsheetml/2006/main" count="360" uniqueCount="220">
  <si>
    <t>区分</t>
    <rPh sb="0" eb="2">
      <t>クブン</t>
    </rPh>
    <phoneticPr fontId="2"/>
  </si>
  <si>
    <t>名称</t>
    <rPh sb="0" eb="2">
      <t>メイショウ</t>
    </rPh>
    <phoneticPr fontId="2"/>
  </si>
  <si>
    <t>合計</t>
    <rPh sb="0" eb="2">
      <t>ゴウケイ</t>
    </rPh>
    <phoneticPr fontId="2"/>
  </si>
  <si>
    <t>支援の単位</t>
    <rPh sb="0" eb="2">
      <t>シエン</t>
    </rPh>
    <rPh sb="3" eb="5">
      <t>タンイ</t>
    </rPh>
    <phoneticPr fontId="2"/>
  </si>
  <si>
    <t>児童数</t>
    <rPh sb="0" eb="2">
      <t>ジドウ</t>
    </rPh>
    <rPh sb="2" eb="3">
      <t>スウ</t>
    </rPh>
    <phoneticPr fontId="2"/>
  </si>
  <si>
    <t>計算式</t>
    <rPh sb="0" eb="2">
      <t>ケイサン</t>
    </rPh>
    <rPh sb="2" eb="3">
      <t>シキ</t>
    </rPh>
    <phoneticPr fontId="2"/>
  </si>
  <si>
    <t>20人～35人</t>
    <rPh sb="2" eb="3">
      <t>ニン</t>
    </rPh>
    <rPh sb="6" eb="7">
      <t>ニン</t>
    </rPh>
    <phoneticPr fontId="2"/>
  </si>
  <si>
    <t>36人～45人</t>
    <rPh sb="2" eb="3">
      <t>ニン</t>
    </rPh>
    <rPh sb="6" eb="7">
      <t>ニン</t>
    </rPh>
    <phoneticPr fontId="2"/>
  </si>
  <si>
    <t>46人～70人</t>
    <rPh sb="2" eb="3">
      <t>ニン</t>
    </rPh>
    <rPh sb="6" eb="7">
      <t>ニン</t>
    </rPh>
    <phoneticPr fontId="2"/>
  </si>
  <si>
    <t>放課後児童クラブ支援事業</t>
    <rPh sb="0" eb="3">
      <t>ホウカゴ</t>
    </rPh>
    <rPh sb="3" eb="5">
      <t>ジドウ</t>
    </rPh>
    <rPh sb="8" eb="10">
      <t>シエン</t>
    </rPh>
    <rPh sb="10" eb="12">
      <t>ジギョウ</t>
    </rPh>
    <phoneticPr fontId="2"/>
  </si>
  <si>
    <t>平日分</t>
    <rPh sb="0" eb="2">
      <t>ヘイジツ</t>
    </rPh>
    <rPh sb="2" eb="3">
      <t>ブン</t>
    </rPh>
    <phoneticPr fontId="2"/>
  </si>
  <si>
    <t>賃借料補助</t>
    <rPh sb="0" eb="3">
      <t>チンシャクリョウ</t>
    </rPh>
    <rPh sb="3" eb="5">
      <t>ホジョ</t>
    </rPh>
    <phoneticPr fontId="2"/>
  </si>
  <si>
    <t>処遇改善事業</t>
    <rPh sb="0" eb="2">
      <t>ショグウ</t>
    </rPh>
    <rPh sb="2" eb="4">
      <t>カイゼン</t>
    </rPh>
    <rPh sb="4" eb="6">
      <t>ジギョウ</t>
    </rPh>
    <phoneticPr fontId="2"/>
  </si>
  <si>
    <t>D</t>
    <phoneticPr fontId="2"/>
  </si>
  <si>
    <t>F</t>
    <phoneticPr fontId="2"/>
  </si>
  <si>
    <t>G</t>
    <phoneticPr fontId="2"/>
  </si>
  <si>
    <t>H</t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</si>
  <si>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</si>
  <si>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</si>
  <si>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資格</t>
    <rPh sb="0" eb="2">
      <t>シカク</t>
    </rPh>
    <phoneticPr fontId="2"/>
  </si>
  <si>
    <t>対象事業</t>
    <rPh sb="0" eb="2">
      <t>タイショウ</t>
    </rPh>
    <rPh sb="2" eb="4">
      <t>ジギョウ</t>
    </rPh>
    <phoneticPr fontId="2"/>
  </si>
  <si>
    <t>単価</t>
    <rPh sb="0" eb="2">
      <t>タンカ</t>
    </rPh>
    <phoneticPr fontId="2"/>
  </si>
  <si>
    <t>事業の実施</t>
    <rPh sb="0" eb="2">
      <t>ジギョウ</t>
    </rPh>
    <rPh sb="3" eb="5">
      <t>ジッシ</t>
    </rPh>
    <phoneticPr fontId="2"/>
  </si>
  <si>
    <t>B</t>
    <phoneticPr fontId="2"/>
  </si>
  <si>
    <t>×</t>
    <phoneticPr fontId="2"/>
  </si>
  <si>
    <t>基準額</t>
    <rPh sb="0" eb="2">
      <t>キジュン</t>
    </rPh>
    <rPh sb="2" eb="3">
      <t>ガク</t>
    </rPh>
    <phoneticPr fontId="2"/>
  </si>
  <si>
    <t>平日</t>
    <rPh sb="0" eb="2">
      <t>ヘイジツ</t>
    </rPh>
    <phoneticPr fontId="2"/>
  </si>
  <si>
    <t>C</t>
    <phoneticPr fontId="2"/>
  </si>
  <si>
    <t>長時間開所加算</t>
    <rPh sb="0" eb="3">
      <t>チョウジカン</t>
    </rPh>
    <rPh sb="3" eb="5">
      <t>カイショ</t>
    </rPh>
    <rPh sb="5" eb="7">
      <t>カサン</t>
    </rPh>
    <phoneticPr fontId="2"/>
  </si>
  <si>
    <t>長期休暇</t>
    <rPh sb="0" eb="2">
      <t>チョウキ</t>
    </rPh>
    <rPh sb="2" eb="4">
      <t>キュウカ</t>
    </rPh>
    <phoneticPr fontId="2"/>
  </si>
  <si>
    <t>支援員</t>
    <rPh sb="0" eb="2">
      <t>シエン</t>
    </rPh>
    <rPh sb="2" eb="3">
      <t>イン</t>
    </rPh>
    <phoneticPr fontId="2"/>
  </si>
  <si>
    <t>開所時間</t>
    <rPh sb="0" eb="2">
      <t>カイショ</t>
    </rPh>
    <rPh sb="2" eb="4">
      <t>ジカン</t>
    </rPh>
    <phoneticPr fontId="2"/>
  </si>
  <si>
    <t>長期休暇分</t>
    <rPh sb="0" eb="2">
      <t>チョウキ</t>
    </rPh>
    <rPh sb="2" eb="4">
      <t>キュウカ</t>
    </rPh>
    <rPh sb="4" eb="5">
      <t>ブン</t>
    </rPh>
    <phoneticPr fontId="2"/>
  </si>
  <si>
    <t>A</t>
    <phoneticPr fontId="2"/>
  </si>
  <si>
    <t>基本単価</t>
    <rPh sb="0" eb="2">
      <t>キホン</t>
    </rPh>
    <rPh sb="2" eb="4">
      <t>タンカ</t>
    </rPh>
    <phoneticPr fontId="2"/>
  </si>
  <si>
    <t>放課後児童健全育成事業</t>
    <rPh sb="0" eb="3">
      <t>ホウカゴ</t>
    </rPh>
    <rPh sb="3" eb="5">
      <t>ジドウ</t>
    </rPh>
    <rPh sb="5" eb="7">
      <t>ケンゼン</t>
    </rPh>
    <rPh sb="7" eb="9">
      <t>イクセイ</t>
    </rPh>
    <rPh sb="9" eb="11">
      <t>ジギョウ</t>
    </rPh>
    <phoneticPr fontId="2"/>
  </si>
  <si>
    <t>開所日数加算</t>
    <rPh sb="0" eb="2">
      <t>カイショ</t>
    </rPh>
    <rPh sb="2" eb="4">
      <t>ニッスウ</t>
    </rPh>
    <rPh sb="4" eb="6">
      <t>カサン</t>
    </rPh>
    <phoneticPr fontId="2"/>
  </si>
  <si>
    <t>Ｃ</t>
    <phoneticPr fontId="2"/>
  </si>
  <si>
    <t>障害児受入推進事業</t>
    <rPh sb="0" eb="2">
      <t>ショウガイ</t>
    </rPh>
    <rPh sb="2" eb="3">
      <t>ジ</t>
    </rPh>
    <rPh sb="3" eb="5">
      <t>ウケイ</t>
    </rPh>
    <rPh sb="5" eb="7">
      <t>スイシン</t>
    </rPh>
    <rPh sb="7" eb="9">
      <t>ジギョウ</t>
    </rPh>
    <phoneticPr fontId="2"/>
  </si>
  <si>
    <t>放課後児童クラブ運営支援事業</t>
    <rPh sb="0" eb="3">
      <t>ホウカゴ</t>
    </rPh>
    <rPh sb="3" eb="5">
      <t>ジドウ</t>
    </rPh>
    <rPh sb="8" eb="10">
      <t>ウンエイ</t>
    </rPh>
    <rPh sb="10" eb="12">
      <t>シエン</t>
    </rPh>
    <rPh sb="12" eb="14">
      <t>ジギョウ</t>
    </rPh>
    <phoneticPr fontId="2"/>
  </si>
  <si>
    <t>放課後児童支援員等処遇改善等事業</t>
    <rPh sb="0" eb="3">
      <t>ホウカゴ</t>
    </rPh>
    <rPh sb="3" eb="5">
      <t>ジドウ</t>
    </rPh>
    <rPh sb="5" eb="7">
      <t>シエン</t>
    </rPh>
    <rPh sb="7" eb="8">
      <t>イン</t>
    </rPh>
    <rPh sb="8" eb="9">
      <t>トウ</t>
    </rPh>
    <rPh sb="9" eb="11">
      <t>ショグウ</t>
    </rPh>
    <rPh sb="11" eb="13">
      <t>カイゼン</t>
    </rPh>
    <rPh sb="13" eb="14">
      <t>トウ</t>
    </rPh>
    <rPh sb="14" eb="16">
      <t>ジギョウ</t>
    </rPh>
    <phoneticPr fontId="2"/>
  </si>
  <si>
    <t>障害児受入強化事業</t>
    <rPh sb="0" eb="2">
      <t>ショウガイ</t>
    </rPh>
    <rPh sb="2" eb="3">
      <t>ジ</t>
    </rPh>
    <rPh sb="3" eb="5">
      <t>ウケイ</t>
    </rPh>
    <rPh sb="5" eb="7">
      <t>キョウカ</t>
    </rPh>
    <rPh sb="7" eb="9">
      <t>ジギョウ</t>
    </rPh>
    <phoneticPr fontId="2"/>
  </si>
  <si>
    <t>障害児受入強化推進事業</t>
    <rPh sb="0" eb="2">
      <t>ショウガイ</t>
    </rPh>
    <rPh sb="2" eb="3">
      <t>ジ</t>
    </rPh>
    <rPh sb="3" eb="5">
      <t>ウケイ</t>
    </rPh>
    <rPh sb="5" eb="7">
      <t>キョウカ</t>
    </rPh>
    <rPh sb="7" eb="9">
      <t>スイシン</t>
    </rPh>
    <rPh sb="9" eb="11">
      <t>ジギョウ</t>
    </rPh>
    <phoneticPr fontId="2"/>
  </si>
  <si>
    <t>小規模放課後児童クラブ支援事業</t>
    <rPh sb="0" eb="3">
      <t>ショウキボ</t>
    </rPh>
    <rPh sb="3" eb="6">
      <t>ホウカゴ</t>
    </rPh>
    <rPh sb="6" eb="8">
      <t>ジドウ</t>
    </rPh>
    <rPh sb="11" eb="13">
      <t>シエン</t>
    </rPh>
    <rPh sb="13" eb="15">
      <t>ジギョウ</t>
    </rPh>
    <phoneticPr fontId="2"/>
  </si>
  <si>
    <t>放課後児童支援員キャリアアップ処遇改善事業</t>
    <rPh sb="0" eb="3">
      <t>ホウカゴ</t>
    </rPh>
    <rPh sb="3" eb="5">
      <t>ジドウ</t>
    </rPh>
    <rPh sb="5" eb="7">
      <t>シエン</t>
    </rPh>
    <rPh sb="7" eb="8">
      <t>イン</t>
    </rPh>
    <rPh sb="15" eb="17">
      <t>ショグウ</t>
    </rPh>
    <rPh sb="17" eb="19">
      <t>カイゼン</t>
    </rPh>
    <rPh sb="19" eb="21">
      <t>ジギョウ</t>
    </rPh>
    <phoneticPr fontId="2"/>
  </si>
  <si>
    <t>放課後児童支援員キャリアアップ処遇改善事業</t>
    <rPh sb="0" eb="3">
      <t>ホウカゴ</t>
    </rPh>
    <rPh sb="3" eb="5">
      <t>ジドウ</t>
    </rPh>
    <rPh sb="5" eb="7">
      <t>シエン</t>
    </rPh>
    <rPh sb="7" eb="8">
      <t>イン</t>
    </rPh>
    <rPh sb="15" eb="21">
      <t>ショグウカイゼンジギョウ</t>
    </rPh>
    <phoneticPr fontId="2"/>
  </si>
  <si>
    <t>（表１）</t>
    <rPh sb="1" eb="2">
      <t>ヒョウ</t>
    </rPh>
    <phoneticPr fontId="2"/>
  </si>
  <si>
    <t>Ａ</t>
    <phoneticPr fontId="2"/>
  </si>
  <si>
    <t>算定額</t>
    <rPh sb="0" eb="2">
      <t>サンテイ</t>
    </rPh>
    <rPh sb="2" eb="3">
      <t>ガク</t>
    </rPh>
    <phoneticPr fontId="2"/>
  </si>
  <si>
    <t>1～19人</t>
    <rPh sb="4" eb="5">
      <t>ニン</t>
    </rPh>
    <phoneticPr fontId="2"/>
  </si>
  <si>
    <t>71人以上</t>
    <rPh sb="2" eb="3">
      <t>ニン</t>
    </rPh>
    <rPh sb="3" eb="5">
      <t>イジョウ</t>
    </rPh>
    <phoneticPr fontId="2"/>
  </si>
  <si>
    <t>開所日数</t>
    <rPh sb="0" eb="2">
      <t>カイショ</t>
    </rPh>
    <rPh sb="2" eb="4">
      <t>ニッスウ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</si>
  <si>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</si>
  <si>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</si>
  <si>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閉所時間</t>
    <rPh sb="0" eb="2">
      <t>ヘイショ</t>
    </rPh>
    <rPh sb="2" eb="4">
      <t>ジカン</t>
    </rPh>
    <phoneticPr fontId="2"/>
  </si>
  <si>
    <t>長期休暇等において8時間を超える時間の平均時間数</t>
    <rPh sb="0" eb="2">
      <t>チョウキ</t>
    </rPh>
    <rPh sb="2" eb="4">
      <t>キュウカ</t>
    </rPh>
    <rPh sb="4" eb="5">
      <t>トウ</t>
    </rPh>
    <rPh sb="10" eb="12">
      <t>ジカン</t>
    </rPh>
    <rPh sb="13" eb="14">
      <t>コ</t>
    </rPh>
    <rPh sb="16" eb="18">
      <t>ジカン</t>
    </rPh>
    <rPh sb="19" eb="21">
      <t>ヘイキン</t>
    </rPh>
    <rPh sb="21" eb="24">
      <t>ジカンスウ</t>
    </rPh>
    <phoneticPr fontId="2"/>
  </si>
  <si>
    <t>加配に係る人件費</t>
    <rPh sb="0" eb="2">
      <t>カハイ</t>
    </rPh>
    <rPh sb="3" eb="4">
      <t>カカ</t>
    </rPh>
    <rPh sb="5" eb="8">
      <t>ジンケンヒ</t>
    </rPh>
    <phoneticPr fontId="2"/>
  </si>
  <si>
    <t>賃借料（年間）</t>
    <rPh sb="0" eb="3">
      <t>チンシャクリョウ</t>
    </rPh>
    <rPh sb="4" eb="6">
      <t>ネンカン</t>
    </rPh>
    <phoneticPr fontId="2"/>
  </si>
  <si>
    <t>Ｇ</t>
    <phoneticPr fontId="2"/>
  </si>
  <si>
    <t>障害児受入れ強化推進事業</t>
    <rPh sb="0" eb="2">
      <t>ショウガイ</t>
    </rPh>
    <rPh sb="2" eb="3">
      <t>ジ</t>
    </rPh>
    <rPh sb="3" eb="5">
      <t>ウケイ</t>
    </rPh>
    <rPh sb="6" eb="8">
      <t>キョウカ</t>
    </rPh>
    <rPh sb="8" eb="10">
      <t>スイシン</t>
    </rPh>
    <rPh sb="10" eb="12">
      <t>ジギョウ</t>
    </rPh>
    <phoneticPr fontId="2"/>
  </si>
  <si>
    <t>クラブ名</t>
    <rPh sb="3" eb="4">
      <t>メイ</t>
    </rPh>
    <phoneticPr fontId="2"/>
  </si>
  <si>
    <t>経験年数5年以上</t>
    <rPh sb="0" eb="2">
      <t>ケイケン</t>
    </rPh>
    <rPh sb="2" eb="4">
      <t>ネンスウ</t>
    </rPh>
    <rPh sb="5" eb="6">
      <t>ネン</t>
    </rPh>
    <rPh sb="6" eb="8">
      <t>イジョウ</t>
    </rPh>
    <phoneticPr fontId="2"/>
  </si>
  <si>
    <t>経験年数10年以上の事務所長</t>
    <rPh sb="0" eb="2">
      <t>ケイケン</t>
    </rPh>
    <rPh sb="2" eb="4">
      <t>ネンスウ</t>
    </rPh>
    <rPh sb="6" eb="7">
      <t>ネン</t>
    </rPh>
    <rPh sb="7" eb="9">
      <t>イジョウ</t>
    </rPh>
    <rPh sb="10" eb="12">
      <t>ジム</t>
    </rPh>
    <rPh sb="12" eb="14">
      <t>ショチョウ</t>
    </rPh>
    <phoneticPr fontId="2"/>
  </si>
  <si>
    <t>上限額</t>
    <rPh sb="0" eb="3">
      <t>ジョウゲンガク</t>
    </rPh>
    <phoneticPr fontId="2"/>
  </si>
  <si>
    <t>補助算定額</t>
    <rPh sb="0" eb="2">
      <t>ホジョ</t>
    </rPh>
    <rPh sb="2" eb="4">
      <t>サンテイ</t>
    </rPh>
    <rPh sb="4" eb="5">
      <t>ガク</t>
    </rPh>
    <phoneticPr fontId="2"/>
  </si>
  <si>
    <t>勤続年数や研修実績等に応じた賃金改善に要する経費を補助。</t>
    <rPh sb="0" eb="2">
      <t>キンゾク</t>
    </rPh>
    <rPh sb="2" eb="4">
      <t>ネンスウ</t>
    </rPh>
    <rPh sb="5" eb="7">
      <t>ケンシュウ</t>
    </rPh>
    <rPh sb="7" eb="9">
      <t>ジッセキ</t>
    </rPh>
    <rPh sb="9" eb="10">
      <t>トウ</t>
    </rPh>
    <rPh sb="11" eb="12">
      <t>オウ</t>
    </rPh>
    <rPh sb="14" eb="16">
      <t>チンギン</t>
    </rPh>
    <rPh sb="16" eb="18">
      <t>カイゼン</t>
    </rPh>
    <rPh sb="19" eb="20">
      <t>ヨウ</t>
    </rPh>
    <rPh sb="22" eb="24">
      <t>ケイヒ</t>
    </rPh>
    <rPh sb="25" eb="27">
      <t>ホジョ</t>
    </rPh>
    <phoneticPr fontId="2"/>
  </si>
  <si>
    <t>キャリアアップ改善額（実際に改善した金額）</t>
    <rPh sb="7" eb="9">
      <t>カイゼン</t>
    </rPh>
    <rPh sb="9" eb="10">
      <t>ガク</t>
    </rPh>
    <rPh sb="11" eb="13">
      <t>ジッサイ</t>
    </rPh>
    <rPh sb="14" eb="16">
      <t>カイゼン</t>
    </rPh>
    <rPh sb="18" eb="20">
      <t>キンガク</t>
    </rPh>
    <phoneticPr fontId="2"/>
  </si>
  <si>
    <t>基準額、実際に改善する金額、上限額うち、最も少ない額が採用される。</t>
    <rPh sb="0" eb="2">
      <t>キジュン</t>
    </rPh>
    <rPh sb="2" eb="3">
      <t>ガク</t>
    </rPh>
    <rPh sb="4" eb="6">
      <t>ジッサイ</t>
    </rPh>
    <rPh sb="7" eb="9">
      <t>カイゼン</t>
    </rPh>
    <rPh sb="11" eb="13">
      <t>キンガク</t>
    </rPh>
    <rPh sb="14" eb="17">
      <t>ジョウゲンガク</t>
    </rPh>
    <rPh sb="20" eb="21">
      <t>モット</t>
    </rPh>
    <rPh sb="22" eb="23">
      <t>スク</t>
    </rPh>
    <rPh sb="25" eb="26">
      <t>ガク</t>
    </rPh>
    <rPh sb="27" eb="29">
      <t>サイヨウ</t>
    </rPh>
    <phoneticPr fontId="2"/>
  </si>
  <si>
    <t>申請額合計</t>
    <rPh sb="0" eb="2">
      <t>シンセイ</t>
    </rPh>
    <rPh sb="2" eb="3">
      <t>ガク</t>
    </rPh>
    <rPh sb="3" eb="5">
      <t>ゴウケイ</t>
    </rPh>
    <phoneticPr fontId="2"/>
  </si>
  <si>
    <t>処遇改善に係る人件費</t>
    <rPh sb="0" eb="2">
      <t>ショグウ</t>
    </rPh>
    <rPh sb="2" eb="4">
      <t>カイゼン</t>
    </rPh>
    <rPh sb="5" eb="6">
      <t>カカ</t>
    </rPh>
    <rPh sb="7" eb="10">
      <t>ジンケンヒ</t>
    </rPh>
    <phoneticPr fontId="2"/>
  </si>
  <si>
    <t>部分に貴クラブの情報を入力お願いいたします。</t>
    <rPh sb="0" eb="2">
      <t>ブブン</t>
    </rPh>
    <rPh sb="3" eb="4">
      <t>キ</t>
    </rPh>
    <rPh sb="8" eb="10">
      <t>ジョウホウ</t>
    </rPh>
    <rPh sb="11" eb="13">
      <t>ニュウリョク</t>
    </rPh>
    <rPh sb="14" eb="15">
      <t>ネガ</t>
    </rPh>
    <phoneticPr fontId="2"/>
  </si>
  <si>
    <t>平日の6時間を超え、かつ18時を超える時間</t>
    <rPh sb="0" eb="2">
      <t>ヘイジツ</t>
    </rPh>
    <rPh sb="4" eb="6">
      <t>ジカン</t>
    </rPh>
    <rPh sb="7" eb="8">
      <t>コ</t>
    </rPh>
    <rPh sb="14" eb="15">
      <t>ジ</t>
    </rPh>
    <rPh sb="16" eb="17">
      <t>コ</t>
    </rPh>
    <rPh sb="19" eb="21">
      <t>ジカン</t>
    </rPh>
    <phoneticPr fontId="2"/>
  </si>
  <si>
    <t>（19－児童数）</t>
    <rPh sb="4" eb="6">
      <t>ジドウ</t>
    </rPh>
    <rPh sb="6" eb="7">
      <t>スウ</t>
    </rPh>
    <phoneticPr fontId="2"/>
  </si>
  <si>
    <t>－</t>
    <phoneticPr fontId="2"/>
  </si>
  <si>
    <t>（36－児童数）</t>
    <rPh sb="4" eb="6">
      <t>ジドウ</t>
    </rPh>
    <rPh sb="6" eb="7">
      <t>スウ</t>
    </rPh>
    <phoneticPr fontId="2"/>
  </si>
  <si>
    <t>（児童数-45）</t>
    <rPh sb="1" eb="3">
      <t>ジドウ</t>
    </rPh>
    <rPh sb="3" eb="4">
      <t>スウ</t>
    </rPh>
    <phoneticPr fontId="2"/>
  </si>
  <si>
    <t>×</t>
    <phoneticPr fontId="2"/>
  </si>
  <si>
    <t>A</t>
    <phoneticPr fontId="2"/>
  </si>
  <si>
    <t>（年間開所日数－250）</t>
    <rPh sb="1" eb="3">
      <t>ネンカン</t>
    </rPh>
    <rPh sb="3" eb="5">
      <t>カイショ</t>
    </rPh>
    <rPh sb="5" eb="7">
      <t>ニッスウ</t>
    </rPh>
    <phoneticPr fontId="2"/>
  </si>
  <si>
    <t>×</t>
    <phoneticPr fontId="2"/>
  </si>
  <si>
    <t>総括表　補助金単価マスタ</t>
    <rPh sb="0" eb="2">
      <t>ソウカツ</t>
    </rPh>
    <rPh sb="2" eb="3">
      <t>ヒョウ</t>
    </rPh>
    <rPh sb="4" eb="7">
      <t>ホジョキン</t>
    </rPh>
    <rPh sb="7" eb="9">
      <t>タンカ</t>
    </rPh>
    <phoneticPr fontId="2"/>
  </si>
  <si>
    <t>E</t>
    <phoneticPr fontId="2"/>
  </si>
  <si>
    <t>家庭、学校との連絡等の育成支援に従事する職員を配置</t>
  </si>
  <si>
    <t>(1)</t>
    <phoneticPr fontId="2"/>
  </si>
  <si>
    <t>(2)</t>
    <phoneticPr fontId="2"/>
  </si>
  <si>
    <t>(1)に加え、地域連携・協力等の育成支援に従事する常勤職員を配置</t>
    <phoneticPr fontId="2"/>
  </si>
  <si>
    <t>Ｆ</t>
    <phoneticPr fontId="2"/>
  </si>
  <si>
    <t>家庭、学校との連絡等の育成支援に従事する職員を配置</t>
    <rPh sb="0" eb="2">
      <t>カテイ</t>
    </rPh>
    <rPh sb="3" eb="5">
      <t>ガッコウ</t>
    </rPh>
    <rPh sb="7" eb="9">
      <t>レンラク</t>
    </rPh>
    <rPh sb="9" eb="10">
      <t>トウ</t>
    </rPh>
    <rPh sb="11" eb="13">
      <t>イクセイ</t>
    </rPh>
    <rPh sb="13" eb="15">
      <t>シエン</t>
    </rPh>
    <rPh sb="16" eb="18">
      <t>ジュウジ</t>
    </rPh>
    <rPh sb="20" eb="22">
      <t>ショクイン</t>
    </rPh>
    <rPh sb="23" eb="25">
      <t>ハイチ</t>
    </rPh>
    <phoneticPr fontId="2"/>
  </si>
  <si>
    <t>円</t>
    <rPh sb="0" eb="1">
      <t>エン</t>
    </rPh>
    <phoneticPr fontId="2"/>
  </si>
  <si>
    <t>Ｉ</t>
    <phoneticPr fontId="2"/>
  </si>
  <si>
    <t>放課後児童支援員キャリアアップ処遇改善事業</t>
  </si>
  <si>
    <t>1クラブあたりの上限額</t>
    <rPh sb="8" eb="11">
      <t>ジョウゲンガク</t>
    </rPh>
    <phoneticPr fontId="2"/>
  </si>
  <si>
    <t>タイトル</t>
    <phoneticPr fontId="2"/>
  </si>
  <si>
    <t>元号</t>
    <rPh sb="0" eb="2">
      <t>ゲンゴウ</t>
    </rPh>
    <phoneticPr fontId="2"/>
  </si>
  <si>
    <t>年度</t>
    <rPh sb="0" eb="1">
      <t>ネン</t>
    </rPh>
    <rPh sb="1" eb="2">
      <t>ド</t>
    </rPh>
    <phoneticPr fontId="2"/>
  </si>
  <si>
    <t>タイトル</t>
    <phoneticPr fontId="2"/>
  </si>
  <si>
    <t>令和</t>
    <rPh sb="0" eb="2">
      <t>レイワ</t>
    </rPh>
    <phoneticPr fontId="2"/>
  </si>
  <si>
    <t>沖縄市放課後児童健全育成事業補助金総括表</t>
    <phoneticPr fontId="2"/>
  </si>
  <si>
    <t>I</t>
    <phoneticPr fontId="2"/>
  </si>
  <si>
    <t>J</t>
    <phoneticPr fontId="2"/>
  </si>
  <si>
    <t>長時間開所加算（平日分）</t>
    <rPh sb="0" eb="3">
      <t>チョウジカン</t>
    </rPh>
    <rPh sb="3" eb="5">
      <t>カイショ</t>
    </rPh>
    <rPh sb="5" eb="7">
      <t>カサン</t>
    </rPh>
    <rPh sb="8" eb="10">
      <t>ヘイジツ</t>
    </rPh>
    <rPh sb="10" eb="11">
      <t>ブン</t>
    </rPh>
    <phoneticPr fontId="2"/>
  </si>
  <si>
    <t>放課後児童クラブ環境改善事業</t>
    <rPh sb="0" eb="3">
      <t>ホウカゴ</t>
    </rPh>
    <rPh sb="3" eb="5">
      <t>ジドウ</t>
    </rPh>
    <rPh sb="8" eb="10">
      <t>カンキョウ</t>
    </rPh>
    <rPh sb="10" eb="12">
      <t>カイゼン</t>
    </rPh>
    <rPh sb="12" eb="14">
      <t>ジギョウ</t>
    </rPh>
    <phoneticPr fontId="2"/>
  </si>
  <si>
    <t>長時間開所加算（長期休暇等分 ）</t>
    <rPh sb="0" eb="3">
      <t>チョウジカン</t>
    </rPh>
    <rPh sb="3" eb="5">
      <t>カイショ</t>
    </rPh>
    <rPh sb="5" eb="7">
      <t>カサン</t>
    </rPh>
    <rPh sb="8" eb="10">
      <t>チョウキ</t>
    </rPh>
    <rPh sb="10" eb="12">
      <t>キュウカ</t>
    </rPh>
    <rPh sb="12" eb="13">
      <t>トウ</t>
    </rPh>
    <rPh sb="13" eb="14">
      <t>ブン</t>
    </rPh>
    <phoneticPr fontId="2"/>
  </si>
  <si>
    <t>土曜日</t>
    <rPh sb="0" eb="2">
      <t>ドヨウ</t>
    </rPh>
    <rPh sb="2" eb="3">
      <t>ヒ</t>
    </rPh>
    <phoneticPr fontId="2"/>
  </si>
  <si>
    <t>他休業日</t>
    <rPh sb="0" eb="1">
      <t>ホカ</t>
    </rPh>
    <rPh sb="1" eb="3">
      <t>キュウギョウ</t>
    </rPh>
    <rPh sb="3" eb="4">
      <t>ヒ</t>
    </rPh>
    <phoneticPr fontId="2"/>
  </si>
  <si>
    <t>日</t>
    <rPh sb="0" eb="1">
      <t>ニチ</t>
    </rPh>
    <phoneticPr fontId="2"/>
  </si>
  <si>
    <t>延開所時間</t>
    <rPh sb="0" eb="1">
      <t>ノ</t>
    </rPh>
    <rPh sb="1" eb="3">
      <t>カイショ</t>
    </rPh>
    <rPh sb="3" eb="5">
      <t>ジカン</t>
    </rPh>
    <phoneticPr fontId="2"/>
  </si>
  <si>
    <t>①対象延べ開所時間</t>
    <rPh sb="1" eb="3">
      <t>タイショウ</t>
    </rPh>
    <rPh sb="3" eb="4">
      <t>ノ</t>
    </rPh>
    <rPh sb="5" eb="7">
      <t>カイショ</t>
    </rPh>
    <rPh sb="7" eb="9">
      <t>ジカン</t>
    </rPh>
    <phoneticPr fontId="2"/>
  </si>
  <si>
    <t>②1日当たりの平均開所時間</t>
    <rPh sb="2" eb="3">
      <t>ニチ</t>
    </rPh>
    <rPh sb="3" eb="4">
      <t>ア</t>
    </rPh>
    <rPh sb="7" eb="9">
      <t>ヘイキン</t>
    </rPh>
    <rPh sb="9" eb="11">
      <t>カイショ</t>
    </rPh>
    <rPh sb="11" eb="13">
      <t>ジカン</t>
    </rPh>
    <phoneticPr fontId="2"/>
  </si>
  <si>
    <t>開所日数合計</t>
    <rPh sb="0" eb="2">
      <t>カイショ</t>
    </rPh>
    <rPh sb="2" eb="4">
      <t>ニッスウ</t>
    </rPh>
    <rPh sb="4" eb="6">
      <t>ゴウケイ</t>
    </rPh>
    <phoneticPr fontId="2"/>
  </si>
  <si>
    <t>延開所時間合計</t>
    <rPh sb="0" eb="1">
      <t>ノ</t>
    </rPh>
    <rPh sb="1" eb="3">
      <t>カイショ</t>
    </rPh>
    <rPh sb="3" eb="5">
      <t>ジカン</t>
    </rPh>
    <rPh sb="5" eb="7">
      <t>ゴウケイ</t>
    </rPh>
    <phoneticPr fontId="2"/>
  </si>
  <si>
    <t>平均開所時間</t>
    <rPh sb="0" eb="2">
      <t>ヘイキン</t>
    </rPh>
    <rPh sb="2" eb="4">
      <t>カイショ</t>
    </rPh>
    <rPh sb="4" eb="6">
      <t>ジカン</t>
    </rPh>
    <phoneticPr fontId="2"/>
  </si>
  <si>
    <t>Ｋ</t>
    <phoneticPr fontId="2"/>
  </si>
  <si>
    <t>を更新で総括表に反映</t>
    <rPh sb="1" eb="3">
      <t>コウシン</t>
    </rPh>
    <rPh sb="4" eb="6">
      <t>ソウカツ</t>
    </rPh>
    <rPh sb="6" eb="7">
      <t>ヒョウ</t>
    </rPh>
    <rPh sb="8" eb="10">
      <t>ハンエイ</t>
    </rPh>
    <phoneticPr fontId="2"/>
  </si>
  <si>
    <t>（小数点以下切り捨て）</t>
  </si>
  <si>
    <t>保護解除方法</t>
    <rPh sb="0" eb="2">
      <t>ホゴ</t>
    </rPh>
    <rPh sb="2" eb="4">
      <t>カイジョ</t>
    </rPh>
    <rPh sb="4" eb="6">
      <t>ホウホウ</t>
    </rPh>
    <phoneticPr fontId="2"/>
  </si>
  <si>
    <t>①</t>
    <phoneticPr fontId="2"/>
  </si>
  <si>
    <t>「校閲」タブ→シート保護の解除</t>
    <rPh sb="1" eb="3">
      <t>コウエツ</t>
    </rPh>
    <rPh sb="10" eb="12">
      <t>ホゴ</t>
    </rPh>
    <rPh sb="13" eb="15">
      <t>カイジョ</t>
    </rPh>
    <phoneticPr fontId="2"/>
  </si>
  <si>
    <t>保護設定方法</t>
    <rPh sb="0" eb="2">
      <t>ホゴ</t>
    </rPh>
    <rPh sb="2" eb="4">
      <t>セッテイ</t>
    </rPh>
    <rPh sb="4" eb="6">
      <t>ホウホウ</t>
    </rPh>
    <phoneticPr fontId="2"/>
  </si>
  <si>
    <t>保護を行わないセルを指定し、セルの書式設定を行う</t>
    <rPh sb="0" eb="2">
      <t>ホゴ</t>
    </rPh>
    <rPh sb="3" eb="4">
      <t>オコナ</t>
    </rPh>
    <rPh sb="10" eb="12">
      <t>シテイ</t>
    </rPh>
    <rPh sb="17" eb="19">
      <t>ショシキ</t>
    </rPh>
    <rPh sb="19" eb="21">
      <t>セッテイ</t>
    </rPh>
    <rPh sb="22" eb="23">
      <t>オコナ</t>
    </rPh>
    <phoneticPr fontId="2"/>
  </si>
  <si>
    <t>②</t>
    <phoneticPr fontId="2"/>
  </si>
  <si>
    <t>「保護」タブの「ロック」のチェックボックスからチェックをはずす</t>
    <rPh sb="1" eb="3">
      <t>ホゴ</t>
    </rPh>
    <phoneticPr fontId="2"/>
  </si>
  <si>
    <t>③</t>
    <phoneticPr fontId="2"/>
  </si>
  <si>
    <t>「校閲」タブ→シートの保護。</t>
    <rPh sb="1" eb="3">
      <t>コウエツ</t>
    </rPh>
    <rPh sb="11" eb="13">
      <t>ホゴ</t>
    </rPh>
    <phoneticPr fontId="2"/>
  </si>
  <si>
    <t>「シートとロックされたセルを保護する」にチェックをいれる。</t>
    <rPh sb="14" eb="16">
      <t>ホゴ</t>
    </rPh>
    <phoneticPr fontId="2"/>
  </si>
  <si>
    <t>すべてのユーザーに許可する操作として、下記にチェックをいれる。</t>
    <rPh sb="9" eb="11">
      <t>キョカ</t>
    </rPh>
    <rPh sb="13" eb="15">
      <t>ソウサ</t>
    </rPh>
    <rPh sb="19" eb="21">
      <t>カキ</t>
    </rPh>
    <phoneticPr fontId="2"/>
  </si>
  <si>
    <t>・</t>
    <phoneticPr fontId="2"/>
  </si>
  <si>
    <t>・</t>
    <phoneticPr fontId="2"/>
  </si>
  <si>
    <t>ロックされていないセルの範囲の選択</t>
    <rPh sb="12" eb="14">
      <t>ハンイ</t>
    </rPh>
    <rPh sb="15" eb="17">
      <t>センタク</t>
    </rPh>
    <phoneticPr fontId="2"/>
  </si>
  <si>
    <t>ロックされたセルの範囲の選択</t>
    <rPh sb="9" eb="11">
      <t>ハンイ</t>
    </rPh>
    <rPh sb="12" eb="14">
      <t>センタク</t>
    </rPh>
    <phoneticPr fontId="2"/>
  </si>
  <si>
    <t>入力規則設定方法</t>
    <rPh sb="0" eb="2">
      <t>ニュウリョク</t>
    </rPh>
    <rPh sb="2" eb="4">
      <t>キソク</t>
    </rPh>
    <rPh sb="4" eb="6">
      <t>セッテイ</t>
    </rPh>
    <rPh sb="6" eb="8">
      <t>ホウホウ</t>
    </rPh>
    <phoneticPr fontId="2"/>
  </si>
  <si>
    <t>「データ」タブ→データの入力規則</t>
    <rPh sb="12" eb="14">
      <t>ニュウリョク</t>
    </rPh>
    <rPh sb="14" eb="16">
      <t>キソク</t>
    </rPh>
    <phoneticPr fontId="2"/>
  </si>
  <si>
    <t>「設定」タブの「入力値の種類」にて、プルダウンより「リスト」を選択</t>
    <rPh sb="1" eb="3">
      <t>セッテイ</t>
    </rPh>
    <rPh sb="8" eb="10">
      <t>ニュウリョク</t>
    </rPh>
    <rPh sb="10" eb="11">
      <t>アタイ</t>
    </rPh>
    <rPh sb="12" eb="14">
      <t>シュルイ</t>
    </rPh>
    <rPh sb="31" eb="33">
      <t>センタク</t>
    </rPh>
    <phoneticPr fontId="2"/>
  </si>
  <si>
    <t>「ドロップダウンリストから選択する」にチェックをいれる</t>
    <rPh sb="13" eb="15">
      <t>センタク</t>
    </rPh>
    <phoneticPr fontId="2"/>
  </si>
  <si>
    <t>④</t>
    <phoneticPr fontId="2"/>
  </si>
  <si>
    <t>元の値欄に、選択肢を入力。直接「1,2,・・・・」と入力するか、リストを指定して値を設定する。</t>
    <rPh sb="0" eb="1">
      <t>モト</t>
    </rPh>
    <rPh sb="2" eb="3">
      <t>アタイ</t>
    </rPh>
    <rPh sb="3" eb="4">
      <t>ラン</t>
    </rPh>
    <rPh sb="6" eb="9">
      <t>センタクシ</t>
    </rPh>
    <rPh sb="10" eb="12">
      <t>ニュウリョク</t>
    </rPh>
    <rPh sb="13" eb="15">
      <t>チョクセツ</t>
    </rPh>
    <rPh sb="26" eb="28">
      <t>ニュウリョク</t>
    </rPh>
    <rPh sb="36" eb="38">
      <t>シテイ</t>
    </rPh>
    <rPh sb="40" eb="41">
      <t>アタイ</t>
    </rPh>
    <rPh sb="42" eb="44">
      <t>セッテイ</t>
    </rPh>
    <phoneticPr fontId="2"/>
  </si>
  <si>
    <t>①</t>
    <phoneticPr fontId="2"/>
  </si>
  <si>
    <t>②</t>
    <phoneticPr fontId="2"/>
  </si>
  <si>
    <t>③</t>
    <phoneticPr fontId="2"/>
  </si>
  <si>
    <t>・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</si>
  <si>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</si>
  <si>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</si>
  <si>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</si>
  <si>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</si>
  <si>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上限額</t>
    <rPh sb="0" eb="2">
      <t>ジョウゲン</t>
    </rPh>
    <rPh sb="2" eb="3">
      <t>ガク</t>
    </rPh>
    <phoneticPr fontId="2"/>
  </si>
  <si>
    <t>収入</t>
    <rPh sb="0" eb="2">
      <t>シュウニュウ</t>
    </rPh>
    <phoneticPr fontId="2"/>
  </si>
  <si>
    <t>科目</t>
    <rPh sb="0" eb="2">
      <t>カモク</t>
    </rPh>
    <phoneticPr fontId="2"/>
  </si>
  <si>
    <t>予算額（円）</t>
    <rPh sb="0" eb="2">
      <t>ヨサン</t>
    </rPh>
    <rPh sb="2" eb="3">
      <t>ガク</t>
    </rPh>
    <rPh sb="4" eb="5">
      <t>エン</t>
    </rPh>
    <phoneticPr fontId="2"/>
  </si>
  <si>
    <t>摘要</t>
    <rPh sb="0" eb="2">
      <t>テキヨウ</t>
    </rPh>
    <phoneticPr fontId="2"/>
  </si>
  <si>
    <t>A基本単価</t>
    <rPh sb="1" eb="3">
      <t>キホン</t>
    </rPh>
    <rPh sb="3" eb="5">
      <t>タンカ</t>
    </rPh>
    <phoneticPr fontId="2"/>
  </si>
  <si>
    <t>B開所日数加算</t>
    <rPh sb="1" eb="3">
      <t>カイショ</t>
    </rPh>
    <rPh sb="3" eb="5">
      <t>ニッスウ</t>
    </rPh>
    <rPh sb="5" eb="7">
      <t>カサン</t>
    </rPh>
    <phoneticPr fontId="2"/>
  </si>
  <si>
    <t>C平日分</t>
    <rPh sb="1" eb="3">
      <t>ヘイジツ</t>
    </rPh>
    <rPh sb="3" eb="4">
      <t>ブン</t>
    </rPh>
    <phoneticPr fontId="2"/>
  </si>
  <si>
    <t>D長期休暇分</t>
    <rPh sb="1" eb="3">
      <t>チョウキ</t>
    </rPh>
    <rPh sb="3" eb="5">
      <t>キュウカ</t>
    </rPh>
    <rPh sb="5" eb="6">
      <t>ブン</t>
    </rPh>
    <phoneticPr fontId="2"/>
  </si>
  <si>
    <t>E障害児受入推進事業</t>
    <rPh sb="1" eb="3">
      <t>ショウガイ</t>
    </rPh>
    <rPh sb="3" eb="4">
      <t>ジ</t>
    </rPh>
    <rPh sb="4" eb="6">
      <t>ウケイ</t>
    </rPh>
    <rPh sb="6" eb="8">
      <t>スイシン</t>
    </rPh>
    <rPh sb="8" eb="10">
      <t>ジギョウ</t>
    </rPh>
    <phoneticPr fontId="2"/>
  </si>
  <si>
    <t>F賃借料補助</t>
    <rPh sb="1" eb="4">
      <t>チンシャクリョウ</t>
    </rPh>
    <rPh sb="4" eb="6">
      <t>ホジョ</t>
    </rPh>
    <phoneticPr fontId="2"/>
  </si>
  <si>
    <t>G処遇改善事業</t>
    <rPh sb="1" eb="3">
      <t>ショグウ</t>
    </rPh>
    <rPh sb="3" eb="5">
      <t>カイゼン</t>
    </rPh>
    <rPh sb="5" eb="7">
      <t>ジギョウ</t>
    </rPh>
    <phoneticPr fontId="2"/>
  </si>
  <si>
    <t>H障害児受入強化推進事業</t>
    <rPh sb="1" eb="3">
      <t>ショウガイ</t>
    </rPh>
    <rPh sb="3" eb="4">
      <t>ジ</t>
    </rPh>
    <rPh sb="4" eb="6">
      <t>ウケイ</t>
    </rPh>
    <rPh sb="6" eb="8">
      <t>キョウカ</t>
    </rPh>
    <rPh sb="8" eb="10">
      <t>スイシン</t>
    </rPh>
    <rPh sb="10" eb="12">
      <t>ジギョウ</t>
    </rPh>
    <phoneticPr fontId="2"/>
  </si>
  <si>
    <t>I小規模放課後児童クラブ支援事業</t>
    <rPh sb="1" eb="4">
      <t>ショウキボ</t>
    </rPh>
    <rPh sb="4" eb="7">
      <t>ホウカゴ</t>
    </rPh>
    <rPh sb="7" eb="9">
      <t>ジドウ</t>
    </rPh>
    <rPh sb="12" eb="14">
      <t>シエン</t>
    </rPh>
    <rPh sb="14" eb="16">
      <t>ジギョウ</t>
    </rPh>
    <phoneticPr fontId="2"/>
  </si>
  <si>
    <t>J放課後児童支援員キャリアアップ処遇改善事業</t>
    <rPh sb="1" eb="4">
      <t>ホウカゴ</t>
    </rPh>
    <rPh sb="4" eb="6">
      <t>ジドウ</t>
    </rPh>
    <rPh sb="6" eb="8">
      <t>シエン</t>
    </rPh>
    <rPh sb="8" eb="9">
      <t>イン</t>
    </rPh>
    <rPh sb="16" eb="22">
      <t>ショグウカイゼンジギョウ</t>
    </rPh>
    <phoneticPr fontId="2"/>
  </si>
  <si>
    <t>保育料等</t>
    <rPh sb="0" eb="3">
      <t>ホイクリョウ</t>
    </rPh>
    <rPh sb="3" eb="4">
      <t>トウ</t>
    </rPh>
    <phoneticPr fontId="2"/>
  </si>
  <si>
    <t>保育料</t>
    <rPh sb="0" eb="3">
      <t>ホイクリョウ</t>
    </rPh>
    <phoneticPr fontId="2"/>
  </si>
  <si>
    <t>小計</t>
    <rPh sb="0" eb="2">
      <t>ショウケイ</t>
    </rPh>
    <phoneticPr fontId="2"/>
  </si>
  <si>
    <t>入所料</t>
    <rPh sb="0" eb="3">
      <t>ニュウショリョウ</t>
    </rPh>
    <phoneticPr fontId="2"/>
  </si>
  <si>
    <t>保育料（長期休暇等）</t>
    <rPh sb="0" eb="3">
      <t>ホイクリョウ</t>
    </rPh>
    <rPh sb="4" eb="6">
      <t>チョウキ</t>
    </rPh>
    <rPh sb="6" eb="8">
      <t>キュウカ</t>
    </rPh>
    <rPh sb="8" eb="9">
      <t>トウ</t>
    </rPh>
    <phoneticPr fontId="2"/>
  </si>
  <si>
    <t>その他</t>
    <rPh sb="2" eb="3">
      <t>タ</t>
    </rPh>
    <phoneticPr fontId="2"/>
  </si>
  <si>
    <t>支出</t>
    <rPh sb="0" eb="2">
      <t>シシュツ</t>
    </rPh>
    <phoneticPr fontId="2"/>
  </si>
  <si>
    <t>人件費</t>
    <rPh sb="0" eb="3">
      <t>ジンケンヒ</t>
    </rPh>
    <phoneticPr fontId="2"/>
  </si>
  <si>
    <t>給与</t>
    <rPh sb="0" eb="2">
      <t>キュウヨ</t>
    </rPh>
    <phoneticPr fontId="2"/>
  </si>
  <si>
    <t>法定福利費</t>
    <rPh sb="0" eb="2">
      <t>ホウテイ</t>
    </rPh>
    <rPh sb="2" eb="5">
      <t>フクリヒ</t>
    </rPh>
    <phoneticPr fontId="2"/>
  </si>
  <si>
    <t>福利厚生費</t>
    <rPh sb="0" eb="2">
      <t>フクリ</t>
    </rPh>
    <rPh sb="2" eb="5">
      <t>コウセイヒ</t>
    </rPh>
    <phoneticPr fontId="2"/>
  </si>
  <si>
    <t>地代家賃</t>
    <rPh sb="0" eb="2">
      <t>チダイ</t>
    </rPh>
    <rPh sb="2" eb="4">
      <t>ヤチン</t>
    </rPh>
    <phoneticPr fontId="2"/>
  </si>
  <si>
    <t>旅費交通費</t>
    <rPh sb="0" eb="2">
      <t>リョヒ</t>
    </rPh>
    <rPh sb="2" eb="5">
      <t>コウツウヒ</t>
    </rPh>
    <phoneticPr fontId="2"/>
  </si>
  <si>
    <t>医薬品費</t>
    <rPh sb="0" eb="4">
      <t>イヤクヒンヒ</t>
    </rPh>
    <phoneticPr fontId="2"/>
  </si>
  <si>
    <t>消耗品費</t>
    <rPh sb="0" eb="3">
      <t>ショウモウヒン</t>
    </rPh>
    <rPh sb="3" eb="4">
      <t>ヒ</t>
    </rPh>
    <phoneticPr fontId="2"/>
  </si>
  <si>
    <t>水道光熱費</t>
    <rPh sb="0" eb="2">
      <t>スイドウ</t>
    </rPh>
    <rPh sb="2" eb="5">
      <t>コウネツヒ</t>
    </rPh>
    <phoneticPr fontId="2"/>
  </si>
  <si>
    <t>修繕費</t>
    <rPh sb="0" eb="2">
      <t>シュウゼン</t>
    </rPh>
    <rPh sb="2" eb="3">
      <t>ヒ</t>
    </rPh>
    <phoneticPr fontId="2"/>
  </si>
  <si>
    <t>通信費</t>
    <rPh sb="0" eb="3">
      <t>ツウシンヒ</t>
    </rPh>
    <phoneticPr fontId="2"/>
  </si>
  <si>
    <t>業務委託費</t>
    <rPh sb="0" eb="2">
      <t>ギョウム</t>
    </rPh>
    <rPh sb="2" eb="5">
      <t>イタクヒ</t>
    </rPh>
    <phoneticPr fontId="2"/>
  </si>
  <si>
    <t>賃借料（リース料等）</t>
    <rPh sb="0" eb="3">
      <t>チンシャクリョウ</t>
    </rPh>
    <rPh sb="7" eb="8">
      <t>リョウ</t>
    </rPh>
    <rPh sb="8" eb="9">
      <t>トウ</t>
    </rPh>
    <phoneticPr fontId="2"/>
  </si>
  <si>
    <t>図書購入費</t>
    <rPh sb="0" eb="2">
      <t>トショ</t>
    </rPh>
    <rPh sb="2" eb="5">
      <t>コウニュウヒ</t>
    </rPh>
    <phoneticPr fontId="2"/>
  </si>
  <si>
    <t>保険料</t>
    <rPh sb="0" eb="3">
      <t>ホケンリョウ</t>
    </rPh>
    <phoneticPr fontId="2"/>
  </si>
  <si>
    <t>器具備品費</t>
    <rPh sb="0" eb="2">
      <t>キグ</t>
    </rPh>
    <rPh sb="2" eb="4">
      <t>ビヒン</t>
    </rPh>
    <rPh sb="4" eb="5">
      <t>ヒ</t>
    </rPh>
    <phoneticPr fontId="2"/>
  </si>
  <si>
    <t>送迎費</t>
    <rPh sb="0" eb="3">
      <t>ソウゲイヒ</t>
    </rPh>
    <phoneticPr fontId="2"/>
  </si>
  <si>
    <t>雑費</t>
    <rPh sb="0" eb="2">
      <t>ザッピ</t>
    </rPh>
    <phoneticPr fontId="2"/>
  </si>
  <si>
    <t>補助会計（保育料・補助金を含む収入）</t>
    <rPh sb="0" eb="2">
      <t>ホジョ</t>
    </rPh>
    <rPh sb="2" eb="4">
      <t>カイケイ</t>
    </rPh>
    <rPh sb="5" eb="8">
      <t>ホイクリョウ</t>
    </rPh>
    <rPh sb="9" eb="12">
      <t>ホジョキン</t>
    </rPh>
    <rPh sb="13" eb="14">
      <t>フク</t>
    </rPh>
    <rPh sb="15" eb="17">
      <t>シュウニュウ</t>
    </rPh>
    <phoneticPr fontId="2"/>
  </si>
  <si>
    <t>補助会計（保育料・補助金を含む支出）</t>
    <rPh sb="0" eb="2">
      <t>ホジョ</t>
    </rPh>
    <rPh sb="2" eb="4">
      <t>カイケイ</t>
    </rPh>
    <rPh sb="5" eb="8">
      <t>ホイクリョウ</t>
    </rPh>
    <rPh sb="9" eb="12">
      <t>ホジョキン</t>
    </rPh>
    <rPh sb="13" eb="14">
      <t>フク</t>
    </rPh>
    <rPh sb="15" eb="17">
      <t>シシュツ</t>
    </rPh>
    <phoneticPr fontId="2"/>
  </si>
  <si>
    <t>実費負担会計</t>
    <rPh sb="0" eb="2">
      <t>ジッピ</t>
    </rPh>
    <rPh sb="2" eb="4">
      <t>フタン</t>
    </rPh>
    <rPh sb="4" eb="6">
      <t>カイケイ</t>
    </rPh>
    <phoneticPr fontId="2"/>
  </si>
  <si>
    <t>保護者実費負担</t>
    <rPh sb="0" eb="3">
      <t>ホゴシャ</t>
    </rPh>
    <rPh sb="3" eb="5">
      <t>ジッピ</t>
    </rPh>
    <rPh sb="5" eb="7">
      <t>フタン</t>
    </rPh>
    <phoneticPr fontId="2"/>
  </si>
  <si>
    <t>その他</t>
    <rPh sb="2" eb="3">
      <t>ホカ</t>
    </rPh>
    <phoneticPr fontId="2"/>
  </si>
  <si>
    <t>短期運営資金取崩額</t>
    <rPh sb="0" eb="2">
      <t>タンキ</t>
    </rPh>
    <rPh sb="2" eb="4">
      <t>ウンエイ</t>
    </rPh>
    <rPh sb="4" eb="6">
      <t>シキン</t>
    </rPh>
    <rPh sb="6" eb="7">
      <t>ト</t>
    </rPh>
    <rPh sb="7" eb="8">
      <t>クズ</t>
    </rPh>
    <rPh sb="8" eb="9">
      <t>ガク</t>
    </rPh>
    <phoneticPr fontId="3"/>
  </si>
  <si>
    <t>○○時資金積立取崩額</t>
    <rPh sb="2" eb="3">
      <t>ジ</t>
    </rPh>
    <rPh sb="3" eb="5">
      <t>シキン</t>
    </rPh>
    <rPh sb="5" eb="6">
      <t>ツ</t>
    </rPh>
    <rPh sb="6" eb="7">
      <t>タ</t>
    </rPh>
    <rPh sb="7" eb="9">
      <t>トリクズシ</t>
    </rPh>
    <rPh sb="9" eb="10">
      <t>ガク</t>
    </rPh>
    <phoneticPr fontId="3"/>
  </si>
  <si>
    <t>事業収入（バザー等）</t>
    <rPh sb="0" eb="2">
      <t>ジギョウ</t>
    </rPh>
    <rPh sb="2" eb="4">
      <t>シュウニュウ</t>
    </rPh>
    <rPh sb="8" eb="9">
      <t>トウ</t>
    </rPh>
    <phoneticPr fontId="3"/>
  </si>
  <si>
    <t>雑収入（預金/受取利息）</t>
    <rPh sb="0" eb="3">
      <t>ザッシュウニュウ</t>
    </rPh>
    <rPh sb="4" eb="6">
      <t>ヨキン</t>
    </rPh>
    <rPh sb="7" eb="9">
      <t>ウケトリ</t>
    </rPh>
    <rPh sb="9" eb="11">
      <t>リソク</t>
    </rPh>
    <phoneticPr fontId="3"/>
  </si>
  <si>
    <t>前年度繰越金</t>
    <rPh sb="0" eb="3">
      <t>ゼンネンド</t>
    </rPh>
    <rPh sb="3" eb="5">
      <t>クリコシ</t>
    </rPh>
    <rPh sb="5" eb="6">
      <t>キン</t>
    </rPh>
    <phoneticPr fontId="3"/>
  </si>
  <si>
    <t>　</t>
    <phoneticPr fontId="2"/>
  </si>
  <si>
    <t>事業関連費</t>
    <rPh sb="0" eb="2">
      <t>ジギョウ</t>
    </rPh>
    <rPh sb="2" eb="4">
      <t>カンレン</t>
    </rPh>
    <rPh sb="4" eb="5">
      <t>ヒ</t>
    </rPh>
    <phoneticPr fontId="2"/>
  </si>
  <si>
    <t>次期繰越金</t>
    <rPh sb="0" eb="2">
      <t>ジキ</t>
    </rPh>
    <rPh sb="2" eb="4">
      <t>クリコシ</t>
    </rPh>
    <rPh sb="4" eb="5">
      <t>キン</t>
    </rPh>
    <phoneticPr fontId="3"/>
  </si>
  <si>
    <t>合計　a</t>
    <rPh sb="0" eb="2">
      <t>ゴウケイ</t>
    </rPh>
    <phoneticPr fontId="2"/>
  </si>
  <si>
    <t>合計　b</t>
    <rPh sb="0" eb="2">
      <t>ゴウケイ</t>
    </rPh>
    <phoneticPr fontId="2"/>
  </si>
  <si>
    <t>収入aと同額</t>
    <rPh sb="0" eb="2">
      <t>シュウニュウ</t>
    </rPh>
    <rPh sb="4" eb="6">
      <t>ドウガク</t>
    </rPh>
    <phoneticPr fontId="2"/>
  </si>
  <si>
    <t>収入bと同額</t>
    <rPh sb="0" eb="2">
      <t>シュウニュウ</t>
    </rPh>
    <rPh sb="4" eb="6">
      <t>ドウガク</t>
    </rPh>
    <phoneticPr fontId="2"/>
  </si>
  <si>
    <t>放課後児童健全育成事業　収支予算書</t>
    <rPh sb="0" eb="3">
      <t>ホウカゴ</t>
    </rPh>
    <rPh sb="3" eb="5">
      <t>ジドウ</t>
    </rPh>
    <rPh sb="5" eb="7">
      <t>ケンゼン</t>
    </rPh>
    <rPh sb="7" eb="11">
      <t>イクセイジギョウ</t>
    </rPh>
    <rPh sb="12" eb="14">
      <t>シュウシ</t>
    </rPh>
    <rPh sb="14" eb="17">
      <t>ヨサンショ</t>
    </rPh>
    <phoneticPr fontId="2"/>
  </si>
  <si>
    <t>（様式第5号）</t>
    <rPh sb="1" eb="3">
      <t>ヨウシキ</t>
    </rPh>
    <rPh sb="3" eb="4">
      <t>ダイ</t>
    </rPh>
    <rPh sb="5" eb="6">
      <t>ゴウ</t>
    </rPh>
    <phoneticPr fontId="2"/>
  </si>
  <si>
    <t>1　収入別内訳</t>
    <rPh sb="2" eb="4">
      <t>シュウニュウ</t>
    </rPh>
    <rPh sb="4" eb="5">
      <t>ベツ</t>
    </rPh>
    <rPh sb="5" eb="7">
      <t>ウチワケ</t>
    </rPh>
    <phoneticPr fontId="2"/>
  </si>
  <si>
    <t>2　支出別内訳</t>
    <rPh sb="2" eb="4">
      <t>シシュツ</t>
    </rPh>
    <rPh sb="4" eb="5">
      <t>ベツ</t>
    </rPh>
    <rPh sb="5" eb="7">
      <t>ウチワケ</t>
    </rPh>
    <phoneticPr fontId="2"/>
  </si>
  <si>
    <t>施設名</t>
    <rPh sb="0" eb="3">
      <t>シセツメイ</t>
    </rPh>
    <phoneticPr fontId="2"/>
  </si>
  <si>
    <t>おやつ費　※①</t>
    <rPh sb="3" eb="4">
      <t>ヒ</t>
    </rPh>
    <phoneticPr fontId="2"/>
  </si>
  <si>
    <t>給食費　※②</t>
    <rPh sb="0" eb="2">
      <t>キュウショク</t>
    </rPh>
    <rPh sb="2" eb="3">
      <t>ヒ</t>
    </rPh>
    <phoneticPr fontId="2"/>
  </si>
  <si>
    <t>行事費　※③</t>
    <rPh sb="0" eb="3">
      <t>ギョウジヒ</t>
    </rPh>
    <phoneticPr fontId="2"/>
  </si>
  <si>
    <t>保護者会費　※④</t>
    <rPh sb="0" eb="3">
      <t>ホゴシャ</t>
    </rPh>
    <rPh sb="3" eb="5">
      <t>カイヒ</t>
    </rPh>
    <phoneticPr fontId="2"/>
  </si>
  <si>
    <t>諸会費　※⑤</t>
    <rPh sb="0" eb="3">
      <t>ショカイヒ</t>
    </rPh>
    <phoneticPr fontId="2"/>
  </si>
  <si>
    <t>運営管理費　※⑥</t>
    <rPh sb="0" eb="2">
      <t>ウンエイ</t>
    </rPh>
    <rPh sb="2" eb="5">
      <t>カンリヒ</t>
    </rPh>
    <phoneticPr fontId="2"/>
  </si>
  <si>
    <t>雑費</t>
    <rPh sb="0" eb="2">
      <t>ザッピ</t>
    </rPh>
    <phoneticPr fontId="2"/>
  </si>
  <si>
    <t>短期運営資金積立額　※⑥</t>
    <rPh sb="0" eb="2">
      <t>タンキ</t>
    </rPh>
    <rPh sb="2" eb="4">
      <t>ウンエイ</t>
    </rPh>
    <rPh sb="4" eb="6">
      <t>シキン</t>
    </rPh>
    <rPh sb="6" eb="8">
      <t>ツミタテ</t>
    </rPh>
    <rPh sb="8" eb="9">
      <t>ガク</t>
    </rPh>
    <phoneticPr fontId="3"/>
  </si>
  <si>
    <t>○○時資金積立額　※⑥</t>
    <rPh sb="2" eb="3">
      <t>ジ</t>
    </rPh>
    <rPh sb="3" eb="5">
      <t>シキン</t>
    </rPh>
    <rPh sb="5" eb="7">
      <t>ツミタテ</t>
    </rPh>
    <rPh sb="7" eb="8">
      <t>ガク</t>
    </rPh>
    <phoneticPr fontId="3"/>
  </si>
  <si>
    <t>※①～⑥は収入と支出は連動するため、ほぼ同額となる。</t>
    <rPh sb="5" eb="7">
      <t>シュウニュウ</t>
    </rPh>
    <rPh sb="8" eb="10">
      <t>シシュツ</t>
    </rPh>
    <rPh sb="11" eb="13">
      <t>レンドウ</t>
    </rPh>
    <rPh sb="20" eb="22">
      <t>ドウガク</t>
    </rPh>
    <phoneticPr fontId="2"/>
  </si>
  <si>
    <t>運営補助金</t>
    <rPh sb="0" eb="2">
      <t>ウンエイ</t>
    </rPh>
    <rPh sb="2" eb="5">
      <t>ホジョキン</t>
    </rPh>
    <phoneticPr fontId="2"/>
  </si>
  <si>
    <t>事業関連費</t>
    <rPh sb="0" eb="2">
      <t>ジギョウ</t>
    </rPh>
    <rPh sb="2" eb="5">
      <t>カンレンヒ</t>
    </rPh>
    <phoneticPr fontId="2"/>
  </si>
  <si>
    <t>小計</t>
    <rPh sb="0" eb="2">
      <t>ショウケイ</t>
    </rPh>
    <phoneticPr fontId="2"/>
  </si>
  <si>
    <t>（様式第4号）</t>
    <rPh sb="1" eb="3">
      <t>ヨウシキ</t>
    </rPh>
    <rPh sb="3" eb="4">
      <t>ダイ</t>
    </rPh>
    <rPh sb="5" eb="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</si>
</sst>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HG丸ｺﾞｼｯｸM-PRO"/>
      <family val="3"/>
      <charset val="128"/>
    </font>
    <font>
      <sz val="10"/>
      <name val="Meiryo UI"/>
      <family val="3"/>
      <charset val="128"/>
    </font>
    <font>
      <strike/>
      <sz val="11"/>
      <name val="Meiryo UI"/>
      <family val="3"/>
      <charset val="128"/>
    </font>
    <font>
      <b/>
      <strike/>
      <sz val="11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9" xfId="0" applyFont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7" xfId="0" applyFont="1" applyBorder="1" applyAlignment="1">
      <alignment horizontal="centerContinuous" vertical="center"/>
    </xf>
    <xf numFmtId="0" fontId="8" fillId="0" borderId="8" xfId="0" applyFont="1" applyBorder="1" applyAlignment="1">
      <alignment horizontal="centerContinuous" vertical="center"/>
    </xf>
    <xf numFmtId="0" fontId="8" fillId="0" borderId="4" xfId="0" applyFont="1" applyBorder="1" applyAlignment="1">
      <alignment horizontal="centerContinuous" vertical="center"/>
    </xf>
    <xf numFmtId="0" fontId="8" fillId="0" borderId="12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38" fontId="3" fillId="0" borderId="0" xfId="1" applyFont="1">
      <alignment vertical="center"/>
    </xf>
    <xf numFmtId="0" fontId="8" fillId="0" borderId="2" xfId="0" quotePrefix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9" fillId="0" borderId="5" xfId="0" applyFont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35" xfId="0" applyFont="1" applyBorder="1" applyAlignment="1">
      <alignment horizontal="center" vertical="center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38" fontId="3" fillId="0" borderId="0" xfId="0" applyNumberFormat="1" applyFont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8" fillId="0" borderId="0" xfId="0" applyNumberFormat="1" applyFont="1">
      <alignment vertical="center"/>
    </xf>
    <xf numFmtId="38" fontId="8" fillId="2" borderId="14" xfId="1" applyFont="1" applyFill="1" applyBorder="1" applyAlignment="1">
      <alignment horizontal="centerContinuous" vertical="center"/>
    </xf>
    <xf numFmtId="38" fontId="8" fillId="2" borderId="31" xfId="1" applyFont="1" applyFill="1" applyBorder="1" applyAlignment="1">
      <alignment horizontal="centerContinuous" vertical="center"/>
    </xf>
    <xf numFmtId="38" fontId="8" fillId="2" borderId="15" xfId="1" applyFont="1" applyFill="1" applyBorder="1" applyAlignment="1">
      <alignment horizontal="centerContinuous" vertical="center"/>
    </xf>
    <xf numFmtId="38" fontId="8" fillId="2" borderId="38" xfId="1" applyFont="1" applyFill="1" applyBorder="1" applyAlignment="1">
      <alignment horizontal="centerContinuous" vertical="center"/>
    </xf>
    <xf numFmtId="0" fontId="10" fillId="0" borderId="0" xfId="0" quotePrefix="1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3" fillId="0" borderId="17" xfId="0" applyFont="1" applyBorder="1" applyAlignment="1">
      <alignment vertical="center" shrinkToFit="1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2" borderId="20" xfId="0" applyFont="1" applyFill="1" applyBorder="1" applyAlignment="1">
      <alignment vertical="center" shrinkToFit="1"/>
    </xf>
    <xf numFmtId="0" fontId="3" fillId="2" borderId="20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0" borderId="43" xfId="0" applyFont="1" applyBorder="1">
      <alignment vertical="center"/>
    </xf>
    <xf numFmtId="0" fontId="3" fillId="0" borderId="46" xfId="0" applyFont="1" applyBorder="1" applyAlignment="1">
      <alignment horizontal="centerContinuous" vertical="center"/>
    </xf>
    <xf numFmtId="0" fontId="3" fillId="0" borderId="23" xfId="0" applyFont="1" applyBorder="1" applyAlignment="1">
      <alignment horizontal="centerContinuous" vertical="center"/>
    </xf>
    <xf numFmtId="0" fontId="3" fillId="0" borderId="44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55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57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62" xfId="0" applyFont="1" applyBorder="1">
      <alignment vertical="center"/>
    </xf>
    <xf numFmtId="0" fontId="5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3" fillId="0" borderId="63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10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38" fontId="3" fillId="2" borderId="14" xfId="1" applyFont="1" applyFill="1" applyBorder="1" applyAlignment="1" applyProtection="1">
      <alignment horizontal="center" vertical="center"/>
      <protection locked="0"/>
    </xf>
    <xf numFmtId="38" fontId="3" fillId="2" borderId="31" xfId="1" applyFont="1" applyFill="1" applyBorder="1" applyAlignment="1" applyProtection="1">
      <alignment horizontal="center" vertical="center"/>
      <protection locked="0"/>
    </xf>
    <xf numFmtId="38" fontId="3" fillId="2" borderId="15" xfId="1" applyFont="1" applyFill="1" applyBorder="1" applyAlignment="1" applyProtection="1">
      <alignment horizontal="center" vertical="center"/>
      <protection locked="0"/>
    </xf>
    <xf numFmtId="38" fontId="3" fillId="0" borderId="2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8" fontId="3" fillId="0" borderId="63" xfId="1" applyFont="1" applyBorder="1" applyAlignment="1">
      <alignment horizontal="center" vertical="center"/>
    </xf>
    <xf numFmtId="38" fontId="3" fillId="0" borderId="56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64" xfId="1" applyFont="1" applyBorder="1" applyAlignment="1">
      <alignment horizontal="center" vertical="center"/>
    </xf>
    <xf numFmtId="38" fontId="3" fillId="0" borderId="65" xfId="1" applyFont="1" applyBorder="1" applyAlignment="1">
      <alignment horizontal="center" vertical="center"/>
    </xf>
    <xf numFmtId="38" fontId="3" fillId="0" borderId="40" xfId="1" applyFont="1" applyBorder="1" applyAlignment="1">
      <alignment horizontal="center" vertical="center"/>
    </xf>
    <xf numFmtId="38" fontId="3" fillId="0" borderId="42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38" fontId="3" fillId="0" borderId="1" xfId="1" applyFont="1" applyBorder="1" applyAlignment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3" fontId="3" fillId="0" borderId="3" xfId="0" applyNumberFormat="1" applyFont="1" applyBorder="1" applyAlignment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38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8" fontId="3" fillId="0" borderId="4" xfId="0" applyNumberFormat="1" applyFont="1" applyBorder="1" applyAlignment="1">
      <alignment horizontal="center" vertical="center"/>
    </xf>
    <xf numFmtId="38" fontId="3" fillId="0" borderId="3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7" xfId="0" applyNumberFormat="1" applyFont="1" applyBorder="1" applyAlignment="1">
      <alignment horizontal="center" vertical="center"/>
    </xf>
    <xf numFmtId="38" fontId="3" fillId="0" borderId="8" xfId="0" applyNumberFormat="1" applyFont="1" applyBorder="1" applyAlignment="1">
      <alignment horizontal="center" vertical="center"/>
    </xf>
    <xf numFmtId="38" fontId="3" fillId="0" borderId="12" xfId="0" applyNumberFormat="1" applyFont="1" applyBorder="1" applyAlignment="1">
      <alignment horizontal="center" vertical="center"/>
    </xf>
    <xf numFmtId="38" fontId="3" fillId="0" borderId="5" xfId="0" applyNumberFormat="1" applyFont="1" applyBorder="1" applyAlignment="1">
      <alignment horizontal="center" vertical="center"/>
    </xf>
    <xf numFmtId="38" fontId="3" fillId="0" borderId="9" xfId="0" applyNumberFormat="1" applyFont="1" applyBorder="1" applyAlignment="1">
      <alignment horizontal="center" vertical="center"/>
    </xf>
    <xf numFmtId="38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38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38" fontId="3" fillId="0" borderId="2" xfId="0" applyNumberFormat="1" applyFont="1" applyFill="1" applyBorder="1" applyAlignment="1" applyProtection="1">
      <alignment horizontal="center" vertical="center"/>
      <protection locked="0"/>
    </xf>
    <xf numFmtId="38" fontId="3" fillId="0" borderId="2" xfId="1" applyFont="1" applyFill="1" applyBorder="1" applyAlignment="1" applyProtection="1">
      <alignment horizontal="center" vertical="center"/>
      <protection locked="0"/>
    </xf>
    <xf numFmtId="38" fontId="3" fillId="0" borderId="4" xfId="1" applyFont="1" applyFill="1" applyBorder="1" applyAlignment="1" applyProtection="1">
      <alignment horizontal="center" vertical="center"/>
      <protection locked="0"/>
    </xf>
    <xf numFmtId="38" fontId="3" fillId="0" borderId="3" xfId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8" fontId="3" fillId="0" borderId="11" xfId="0" applyNumberFormat="1" applyFont="1" applyBorder="1" applyAlignment="1">
      <alignment horizontal="center" vertical="center"/>
    </xf>
    <xf numFmtId="38" fontId="3" fillId="0" borderId="0" xfId="0" applyNumberFormat="1" applyFont="1" applyBorder="1" applyAlignment="1">
      <alignment horizontal="center" vertical="center"/>
    </xf>
    <xf numFmtId="38" fontId="3" fillId="0" borderId="32" xfId="0" applyNumberFormat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12" fillId="0" borderId="59" xfId="0" applyFont="1" applyBorder="1" applyAlignment="1">
      <alignment horizontal="center" vertical="center" textRotation="255"/>
    </xf>
    <xf numFmtId="0" fontId="12" fillId="0" borderId="60" xfId="0" applyFont="1" applyBorder="1" applyAlignment="1">
      <alignment horizontal="center" vertical="center" textRotation="255"/>
    </xf>
    <xf numFmtId="0" fontId="12" fillId="0" borderId="61" xfId="0" applyFont="1" applyBorder="1" applyAlignment="1">
      <alignment horizontal="center" vertical="center" textRotation="255"/>
    </xf>
    <xf numFmtId="0" fontId="3" fillId="0" borderId="58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horizontal="center" vertical="center" textRotation="255"/>
    </xf>
    <xf numFmtId="0" fontId="3" fillId="0" borderId="58" xfId="0" applyFont="1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0" fillId="0" borderId="49" xfId="0" applyBorder="1" applyAlignment="1">
      <alignment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3" fillId="0" borderId="44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L56"/>
  <sheetViews>
    <sheetView tabSelected="1" view="pageBreakPreview" topLeftCell="B1" zoomScale="70" zoomScaleNormal="85" zoomScaleSheetLayoutView="70" workbookViewId="0">
      <selection activeCell="G18" sqref="G18:I18"/>
    </sheetView>
  </sheetViews>
  <sheetFormatPr defaultColWidth="6.375" defaultRowHeight="18.75" customHeight="1" x14ac:dyDescent="0.15"/>
  <cols>
    <col min="1" max="1" width="6.375" style="1"/>
    <col min="2" max="21" width="6.75" style="1" customWidth="1"/>
    <col min="22" max="22" width="8.5" style="1" bestFit="1" customWidth="1"/>
    <col min="23" max="29" width="6.75" style="1" customWidth="1"/>
    <col min="30" max="16384" width="6.375" style="1"/>
  </cols>
  <sheetData>
    <row r="1" spans="2:38" ht="18.75" customHeight="1" x14ac:dyDescent="0.15">
      <c r="B1" s="1" t="s">
        <v>219</v>
      </c>
    </row>
    <row r="2" spans="2:38" ht="18.75" customHeight="1" x14ac:dyDescent="0.15">
      <c r="B2" s="243" t="str">
        <f>'単価マスタ（編集禁止！）'!B8&amp;'単価マスタ（編集禁止！）'!D8&amp;"年度"&amp;"　"&amp;'単価マスタ（編集禁止！）'!F8</f>
        <v>令和5年度　沖縄市放課後児童健全育成事業補助金総括表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</row>
    <row r="3" spans="2:38" ht="18.75" customHeight="1" thickBot="1" x14ac:dyDescent="0.2">
      <c r="B3" s="8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2:38" ht="18.75" customHeight="1" x14ac:dyDescent="0.15">
      <c r="B4" s="172" t="s">
        <v>60</v>
      </c>
      <c r="C4" s="151"/>
      <c r="D4" s="244"/>
      <c r="E4" s="245"/>
      <c r="F4" s="245"/>
      <c r="G4" s="245"/>
      <c r="H4" s="245"/>
      <c r="I4" s="245"/>
      <c r="J4" s="245"/>
      <c r="K4" s="245"/>
      <c r="L4" s="245"/>
      <c r="M4" s="245"/>
      <c r="N4" s="246"/>
      <c r="R4" s="53" t="s">
        <v>107</v>
      </c>
      <c r="S4" s="12"/>
      <c r="T4" s="49"/>
      <c r="U4" s="49"/>
      <c r="V4" s="50"/>
      <c r="W4" s="50"/>
      <c r="X4" s="48"/>
      <c r="Y4" s="50"/>
      <c r="Z4" s="50"/>
      <c r="AA4" s="48" t="s">
        <v>108</v>
      </c>
      <c r="AB4" s="50"/>
      <c r="AC4" s="50"/>
      <c r="AD4" s="48"/>
      <c r="AE4" s="50"/>
      <c r="AF4" s="50"/>
      <c r="AG4" s="3"/>
      <c r="AI4" s="9"/>
      <c r="AJ4" s="9"/>
    </row>
    <row r="5" spans="2:38" ht="18.75" customHeight="1" thickBot="1" x14ac:dyDescent="0.2">
      <c r="B5" s="172"/>
      <c r="C5" s="151"/>
      <c r="D5" s="247"/>
      <c r="E5" s="248"/>
      <c r="F5" s="248"/>
      <c r="G5" s="248"/>
      <c r="H5" s="248"/>
      <c r="I5" s="248"/>
      <c r="J5" s="248"/>
      <c r="K5" s="248"/>
      <c r="L5" s="248"/>
      <c r="M5" s="248"/>
      <c r="N5" s="249"/>
      <c r="R5" s="56"/>
      <c r="S5" s="85"/>
      <c r="T5" s="58" t="s">
        <v>51</v>
      </c>
      <c r="U5" s="93"/>
      <c r="V5" s="59" t="s">
        <v>31</v>
      </c>
      <c r="W5" s="92"/>
      <c r="X5" s="57" t="s">
        <v>106</v>
      </c>
      <c r="Y5" s="92"/>
      <c r="Z5" s="50"/>
      <c r="AA5" s="83" t="s">
        <v>110</v>
      </c>
      <c r="AB5" s="82"/>
      <c r="AC5" s="2"/>
      <c r="AD5" s="229">
        <f>X9</f>
        <v>0</v>
      </c>
      <c r="AE5" s="230"/>
      <c r="AG5" s="9" t="s">
        <v>115</v>
      </c>
      <c r="AH5" s="9"/>
      <c r="AI5" s="9"/>
      <c r="AK5" s="9"/>
      <c r="AL5" s="9"/>
    </row>
    <row r="6" spans="2:38" ht="18.75" customHeight="1" thickBot="1" x14ac:dyDescent="0.2">
      <c r="B6" s="12"/>
      <c r="C6" s="1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7"/>
      <c r="P6" s="47"/>
      <c r="Q6" s="48"/>
      <c r="R6" s="151" t="s">
        <v>29</v>
      </c>
      <c r="S6" s="153"/>
      <c r="T6" s="229">
        <f>D47</f>
        <v>0</v>
      </c>
      <c r="U6" s="230"/>
      <c r="V6" s="219" t="str">
        <f>IF(ISERROR(((J47&amp;":"&amp;L47)-(F47&amp;":"&amp;H47))*24)=TRUE,"",((J47&amp;":"&amp;L47)-(F47&amp;":"&amp;H47))*24)</f>
        <v/>
      </c>
      <c r="W6" s="221"/>
      <c r="X6" s="229" t="str">
        <f>IF(ISERROR(T6*V6)=TRUE,"",(T6*V6))</f>
        <v/>
      </c>
      <c r="Y6" s="230"/>
      <c r="Z6" s="50"/>
      <c r="AA6" s="72" t="s">
        <v>109</v>
      </c>
      <c r="AB6" s="73"/>
      <c r="AC6" s="74"/>
      <c r="AD6" s="239">
        <f>T9</f>
        <v>0</v>
      </c>
      <c r="AE6" s="240"/>
      <c r="AG6" s="94" t="s">
        <v>116</v>
      </c>
      <c r="AH6" s="9" t="s">
        <v>117</v>
      </c>
      <c r="AI6" s="9"/>
      <c r="AK6" s="9"/>
      <c r="AL6" s="9"/>
    </row>
    <row r="7" spans="2:38" ht="18.75" customHeight="1" thickTop="1" thickBot="1" x14ac:dyDescent="0.2">
      <c r="B7" s="17"/>
      <c r="C7" s="18"/>
      <c r="D7" s="10" t="s">
        <v>70</v>
      </c>
      <c r="K7" s="46"/>
      <c r="L7" s="46"/>
      <c r="M7" s="46"/>
      <c r="N7" s="46"/>
      <c r="O7" s="47"/>
      <c r="P7" s="47"/>
      <c r="Q7" s="48"/>
      <c r="R7" s="151" t="s">
        <v>103</v>
      </c>
      <c r="S7" s="153"/>
      <c r="T7" s="229">
        <f>D48</f>
        <v>0</v>
      </c>
      <c r="U7" s="230"/>
      <c r="V7" s="219" t="str">
        <f>IF(ISERROR(((J48&amp;":"&amp;L48)-(F48&amp;":"&amp;H48))*24)=TRUE,"",((J48&amp;":"&amp;L48)-(F48&amp;":"&amp;H48))*24)</f>
        <v/>
      </c>
      <c r="W7" s="221"/>
      <c r="X7" s="151" t="str">
        <f>IF(ISERROR(T7*V7)=TRUE,"",(T7*V7))</f>
        <v/>
      </c>
      <c r="Y7" s="153"/>
      <c r="Z7" s="49"/>
      <c r="AA7" s="7" t="s">
        <v>111</v>
      </c>
      <c r="AB7" s="16"/>
      <c r="AC7" s="71"/>
      <c r="AD7" s="235" t="str">
        <f>IFERROR(ROUNDDOWN(AD5/AD6,1),"")</f>
        <v/>
      </c>
      <c r="AE7" s="236"/>
      <c r="AF7" s="49"/>
      <c r="AG7" s="9"/>
      <c r="AH7" s="9"/>
      <c r="AI7" s="9"/>
      <c r="AK7" s="9"/>
      <c r="AL7" s="9"/>
    </row>
    <row r="8" spans="2:38" ht="18.75" customHeight="1" thickBot="1" x14ac:dyDescent="0.2">
      <c r="B8" s="12"/>
      <c r="C8" s="1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7"/>
      <c r="P8" s="47"/>
      <c r="Q8" s="48"/>
      <c r="R8" s="237" t="s">
        <v>104</v>
      </c>
      <c r="S8" s="238"/>
      <c r="T8" s="239">
        <f>D49</f>
        <v>0</v>
      </c>
      <c r="U8" s="240"/>
      <c r="V8" s="241" t="str">
        <f>IF(ISERROR(((J49&amp;":"&amp;L49)-(F49&amp;":"&amp;H49))*24)=TRUE,"",((J49&amp;":"&amp;L49)-(F49&amp;":"&amp;H49))*24)</f>
        <v/>
      </c>
      <c r="W8" s="242"/>
      <c r="X8" s="237" t="str">
        <f>IF(ISERROR(T8*V8)=TRUE,"",(T8*V8))</f>
        <v/>
      </c>
      <c r="Y8" s="238"/>
      <c r="Z8" s="49"/>
      <c r="AA8" s="75"/>
      <c r="AB8" s="50"/>
      <c r="AC8" s="88"/>
      <c r="AD8" s="53"/>
      <c r="AE8" s="76" t="s">
        <v>114</v>
      </c>
      <c r="AF8" s="49"/>
      <c r="AG8" s="9" t="s">
        <v>118</v>
      </c>
      <c r="AH8" s="9"/>
      <c r="AI8" s="9"/>
      <c r="AK8" s="9"/>
      <c r="AL8" s="9"/>
    </row>
    <row r="9" spans="2:38" ht="18.75" customHeight="1" thickTop="1" x14ac:dyDescent="0.15">
      <c r="B9" s="1" t="s">
        <v>46</v>
      </c>
      <c r="R9" s="235" t="s">
        <v>2</v>
      </c>
      <c r="S9" s="236"/>
      <c r="T9" s="235">
        <f>SUM(T6:U8)</f>
        <v>0</v>
      </c>
      <c r="U9" s="236"/>
      <c r="V9" s="235">
        <f t="shared" ref="V9" si="0">SUM(V6:W8)</f>
        <v>0</v>
      </c>
      <c r="W9" s="236"/>
      <c r="X9" s="235">
        <f>SUM(X6:Y8)</f>
        <v>0</v>
      </c>
      <c r="Y9" s="236"/>
      <c r="Z9" s="50"/>
      <c r="AA9" s="48"/>
      <c r="AB9" s="50"/>
      <c r="AC9" s="50"/>
      <c r="AD9" s="48"/>
      <c r="AE9" s="50"/>
      <c r="AF9" s="50"/>
      <c r="AG9" s="94" t="s">
        <v>116</v>
      </c>
      <c r="AH9" s="9" t="s">
        <v>119</v>
      </c>
      <c r="AI9" s="9"/>
      <c r="AK9" s="9"/>
      <c r="AL9" s="9"/>
    </row>
    <row r="10" spans="2:38" ht="18.75" customHeight="1" x14ac:dyDescent="0.15">
      <c r="B10" s="151" t="s">
        <v>0</v>
      </c>
      <c r="C10" s="152"/>
      <c r="D10" s="152"/>
      <c r="E10" s="153"/>
      <c r="F10" s="151" t="s">
        <v>1</v>
      </c>
      <c r="G10" s="152"/>
      <c r="H10" s="152"/>
      <c r="I10" s="153"/>
      <c r="J10" s="172" t="s">
        <v>64</v>
      </c>
      <c r="K10" s="172"/>
      <c r="L10" s="172"/>
      <c r="M10" s="172" t="s">
        <v>2</v>
      </c>
      <c r="N10" s="172"/>
      <c r="O10" s="172"/>
      <c r="S10" s="54"/>
      <c r="T10" s="12"/>
      <c r="U10" s="12"/>
      <c r="V10" s="12"/>
      <c r="W10" s="50"/>
      <c r="X10" s="12"/>
      <c r="Y10" s="48"/>
      <c r="Z10" s="50"/>
      <c r="AA10" s="50"/>
      <c r="AB10" s="48"/>
      <c r="AC10" s="50"/>
      <c r="AD10" s="50"/>
      <c r="AE10" s="48"/>
      <c r="AF10" s="50"/>
      <c r="AG10" s="94" t="s">
        <v>120</v>
      </c>
      <c r="AH10" s="9" t="s">
        <v>121</v>
      </c>
      <c r="AI10" s="9"/>
      <c r="AK10" s="9"/>
      <c r="AL10" s="9"/>
    </row>
    <row r="11" spans="2:38" ht="18.75" customHeight="1" x14ac:dyDescent="0.15">
      <c r="B11" s="193" t="s">
        <v>35</v>
      </c>
      <c r="C11" s="194"/>
      <c r="D11" s="194"/>
      <c r="E11" s="195"/>
      <c r="F11" s="86" t="s">
        <v>33</v>
      </c>
      <c r="G11" s="172" t="s">
        <v>34</v>
      </c>
      <c r="H11" s="172"/>
      <c r="I11" s="172"/>
      <c r="J11" s="218">
        <f>MIN(M28:O32)</f>
        <v>0</v>
      </c>
      <c r="K11" s="172"/>
      <c r="L11" s="172"/>
      <c r="M11" s="211">
        <f>SUM(J11:L14)</f>
        <v>0</v>
      </c>
      <c r="N11" s="212"/>
      <c r="O11" s="213"/>
      <c r="R11" s="151" t="s">
        <v>5</v>
      </c>
      <c r="S11" s="152"/>
      <c r="T11" s="152"/>
      <c r="U11" s="152"/>
      <c r="V11" s="152"/>
      <c r="W11" s="152"/>
      <c r="X11" s="152"/>
      <c r="Y11" s="152"/>
      <c r="Z11" s="152"/>
      <c r="AA11" s="152"/>
      <c r="AB11" s="153"/>
      <c r="AC11" s="219" t="s">
        <v>48</v>
      </c>
      <c r="AD11" s="220"/>
      <c r="AE11" s="221"/>
      <c r="AF11" s="9"/>
      <c r="AG11" s="94" t="s">
        <v>122</v>
      </c>
      <c r="AH11" s="9" t="s">
        <v>123</v>
      </c>
      <c r="AI11" s="9"/>
      <c r="AK11" s="9"/>
      <c r="AL11" s="9"/>
    </row>
    <row r="12" spans="2:38" ht="18.75" customHeight="1" x14ac:dyDescent="0.15">
      <c r="B12" s="198"/>
      <c r="C12" s="199"/>
      <c r="D12" s="199"/>
      <c r="E12" s="200"/>
      <c r="F12" s="86" t="s">
        <v>23</v>
      </c>
      <c r="G12" s="172" t="s">
        <v>36</v>
      </c>
      <c r="H12" s="172"/>
      <c r="I12" s="172"/>
      <c r="J12" s="218" t="str">
        <f>K36</f>
        <v/>
      </c>
      <c r="K12" s="172"/>
      <c r="L12" s="172"/>
      <c r="M12" s="231"/>
      <c r="N12" s="232"/>
      <c r="O12" s="233"/>
      <c r="R12" s="60" t="s">
        <v>55</v>
      </c>
      <c r="S12" s="44"/>
      <c r="T12" s="44"/>
      <c r="U12" s="44"/>
      <c r="V12" s="44"/>
      <c r="W12" s="45"/>
      <c r="X12" s="55" t="str">
        <f>IFERROR(AD7-8,"")</f>
        <v/>
      </c>
      <c r="Y12" s="61" t="s">
        <v>24</v>
      </c>
      <c r="Z12" s="222">
        <f>'単価マスタ（編集禁止！）'!K26</f>
        <v>184000</v>
      </c>
      <c r="AA12" s="220"/>
      <c r="AB12" s="221"/>
      <c r="AC12" s="223" t="str">
        <f>IFERROR(X12*Z12,"")</f>
        <v/>
      </c>
      <c r="AD12" s="224"/>
      <c r="AE12" s="225"/>
      <c r="AF12" s="9"/>
      <c r="AG12" s="9"/>
      <c r="AH12" s="9" t="s">
        <v>124</v>
      </c>
      <c r="AI12" s="9"/>
      <c r="AK12" s="9"/>
      <c r="AL12" s="9"/>
    </row>
    <row r="13" spans="2:38" ht="18.75" customHeight="1" x14ac:dyDescent="0.15">
      <c r="B13" s="198"/>
      <c r="C13" s="199"/>
      <c r="D13" s="199"/>
      <c r="E13" s="200"/>
      <c r="F13" s="86" t="s">
        <v>37</v>
      </c>
      <c r="G13" s="172" t="s">
        <v>10</v>
      </c>
      <c r="H13" s="172"/>
      <c r="I13" s="172"/>
      <c r="J13" s="218" t="str">
        <f>M43</f>
        <v/>
      </c>
      <c r="K13" s="172"/>
      <c r="L13" s="172"/>
      <c r="M13" s="231"/>
      <c r="N13" s="232"/>
      <c r="O13" s="233"/>
      <c r="AE13" s="77"/>
      <c r="AG13" s="9"/>
      <c r="AH13" s="9" t="s">
        <v>125</v>
      </c>
      <c r="AI13" s="9"/>
      <c r="AK13" s="9"/>
      <c r="AL13" s="9"/>
    </row>
    <row r="14" spans="2:38" ht="18.75" customHeight="1" x14ac:dyDescent="0.15">
      <c r="B14" s="202"/>
      <c r="C14" s="203"/>
      <c r="D14" s="203"/>
      <c r="E14" s="204"/>
      <c r="F14" s="43" t="s">
        <v>13</v>
      </c>
      <c r="G14" s="172" t="s">
        <v>32</v>
      </c>
      <c r="H14" s="172"/>
      <c r="I14" s="172"/>
      <c r="J14" s="218" t="str">
        <f>AC12</f>
        <v/>
      </c>
      <c r="K14" s="172"/>
      <c r="L14" s="172"/>
      <c r="M14" s="214"/>
      <c r="N14" s="215"/>
      <c r="O14" s="216"/>
      <c r="R14" s="19" t="s">
        <v>81</v>
      </c>
      <c r="S14" s="20" t="s">
        <v>38</v>
      </c>
      <c r="AG14" s="9"/>
      <c r="AH14" s="94" t="s">
        <v>126</v>
      </c>
      <c r="AI14" s="9" t="s">
        <v>128</v>
      </c>
      <c r="AK14" s="9"/>
      <c r="AL14" s="9"/>
    </row>
    <row r="15" spans="2:38" ht="18.75" customHeight="1" thickBot="1" x14ac:dyDescent="0.2">
      <c r="B15" s="193" t="s">
        <v>9</v>
      </c>
      <c r="C15" s="194"/>
      <c r="D15" s="194"/>
      <c r="E15" s="195"/>
      <c r="F15" s="86" t="s">
        <v>81</v>
      </c>
      <c r="G15" s="190" t="s">
        <v>38</v>
      </c>
      <c r="H15" s="191"/>
      <c r="I15" s="192"/>
      <c r="J15" s="189">
        <f>AB16</f>
        <v>0</v>
      </c>
      <c r="K15" s="196"/>
      <c r="L15" s="197"/>
      <c r="M15" s="189">
        <f>J15</f>
        <v>0</v>
      </c>
      <c r="N15" s="196"/>
      <c r="O15" s="197"/>
      <c r="R15" s="88"/>
      <c r="S15" s="41" t="str">
        <f>"障害児受入れのため専門職員を配置。年額"&amp;FIXED('単価マスタ（編集禁止！）'!B30,0,FALSE)&amp;"円"</f>
        <v>障害児受入れのため専門職員を配置。年額2,009,000円</v>
      </c>
      <c r="AG15" s="9"/>
      <c r="AH15" s="94" t="s">
        <v>126</v>
      </c>
      <c r="AI15" s="9" t="s">
        <v>129</v>
      </c>
      <c r="AK15" s="9"/>
      <c r="AL15" s="9"/>
    </row>
    <row r="16" spans="2:38" ht="18.75" customHeight="1" thickBot="1" x14ac:dyDescent="0.2">
      <c r="B16" s="193" t="s">
        <v>39</v>
      </c>
      <c r="C16" s="194"/>
      <c r="D16" s="194"/>
      <c r="E16" s="195"/>
      <c r="F16" s="86" t="s">
        <v>14</v>
      </c>
      <c r="G16" s="151" t="s">
        <v>11</v>
      </c>
      <c r="H16" s="152"/>
      <c r="I16" s="153"/>
      <c r="J16" s="189">
        <f>AB20</f>
        <v>0</v>
      </c>
      <c r="K16" s="196"/>
      <c r="L16" s="197"/>
      <c r="M16" s="189">
        <f>J16</f>
        <v>0</v>
      </c>
      <c r="N16" s="196"/>
      <c r="O16" s="197"/>
      <c r="R16" s="88"/>
      <c r="S16" s="6" t="s">
        <v>56</v>
      </c>
      <c r="T16" s="4"/>
      <c r="U16" s="4"/>
      <c r="V16" s="161"/>
      <c r="W16" s="162"/>
      <c r="X16" s="163"/>
      <c r="Z16" s="6" t="s">
        <v>48</v>
      </c>
      <c r="AA16" s="2"/>
      <c r="AB16" s="164">
        <f>IF(V16&gt;'単価マスタ（編集禁止！）'!B30,'単価マスタ（編集禁止！）'!B30,V16)</f>
        <v>0</v>
      </c>
      <c r="AC16" s="165"/>
      <c r="AD16" s="155"/>
      <c r="AG16" s="9"/>
      <c r="AH16" s="9"/>
      <c r="AI16" s="9"/>
      <c r="AK16" s="9"/>
      <c r="AL16" s="9"/>
    </row>
    <row r="17" spans="1:38" ht="18.75" customHeight="1" x14ac:dyDescent="0.15">
      <c r="B17" s="226" t="s">
        <v>40</v>
      </c>
      <c r="C17" s="227"/>
      <c r="D17" s="227"/>
      <c r="E17" s="228"/>
      <c r="F17" s="86" t="s">
        <v>15</v>
      </c>
      <c r="G17" s="151" t="s">
        <v>12</v>
      </c>
      <c r="H17" s="152"/>
      <c r="I17" s="153"/>
      <c r="J17" s="164">
        <f>AB26</f>
        <v>0</v>
      </c>
      <c r="K17" s="165"/>
      <c r="L17" s="155"/>
      <c r="M17" s="189">
        <f>J17</f>
        <v>0</v>
      </c>
      <c r="N17" s="196"/>
      <c r="O17" s="197"/>
      <c r="R17" s="88"/>
      <c r="AG17" s="9" t="s">
        <v>130</v>
      </c>
      <c r="AH17" s="9"/>
      <c r="AI17" s="9"/>
      <c r="AK17" s="9"/>
      <c r="AL17" s="9"/>
    </row>
    <row r="18" spans="1:38" ht="18.75" customHeight="1" x14ac:dyDescent="0.15">
      <c r="B18" s="193" t="s">
        <v>41</v>
      </c>
      <c r="C18" s="194"/>
      <c r="D18" s="194"/>
      <c r="E18" s="195"/>
      <c r="F18" s="86" t="s">
        <v>16</v>
      </c>
      <c r="G18" s="273" t="s">
        <v>42</v>
      </c>
      <c r="H18" s="274"/>
      <c r="I18" s="275"/>
      <c r="J18" s="164">
        <f>AB30</f>
        <v>0</v>
      </c>
      <c r="K18" s="165"/>
      <c r="L18" s="155"/>
      <c r="M18" s="189">
        <f>J18</f>
        <v>0</v>
      </c>
      <c r="N18" s="196"/>
      <c r="O18" s="197"/>
      <c r="R18" s="19" t="s">
        <v>14</v>
      </c>
      <c r="S18" s="20" t="s">
        <v>11</v>
      </c>
      <c r="AG18" s="94" t="s">
        <v>116</v>
      </c>
      <c r="AH18" s="9" t="s">
        <v>131</v>
      </c>
    </row>
    <row r="19" spans="1:38" ht="18.75" customHeight="1" thickBot="1" x14ac:dyDescent="0.2">
      <c r="B19" s="193" t="s">
        <v>43</v>
      </c>
      <c r="C19" s="194"/>
      <c r="D19" s="194"/>
      <c r="E19" s="195"/>
      <c r="F19" s="172" t="s">
        <v>98</v>
      </c>
      <c r="G19" s="217" t="s">
        <v>43</v>
      </c>
      <c r="H19" s="217"/>
      <c r="I19" s="217"/>
      <c r="J19" s="181">
        <f>AB34</f>
        <v>0</v>
      </c>
      <c r="K19" s="181"/>
      <c r="L19" s="181"/>
      <c r="M19" s="218">
        <f>J19</f>
        <v>0</v>
      </c>
      <c r="N19" s="172"/>
      <c r="O19" s="172"/>
      <c r="R19" s="88"/>
      <c r="S19" s="1" t="str">
        <f>"1クラブあたり年額"&amp;FIXED('単価マスタ（編集禁止！）'!B34,0,FALSE)&amp;"円（平成27年度以降に事業を開始した児童クラブが対象）"</f>
        <v>1クラブあたり年額3,066,000円（平成27年度以降に事業を開始した児童クラブが対象）</v>
      </c>
      <c r="AG19" s="94" t="s">
        <v>120</v>
      </c>
      <c r="AH19" s="9" t="s">
        <v>132</v>
      </c>
    </row>
    <row r="20" spans="1:38" ht="18.75" customHeight="1" thickBot="1" x14ac:dyDescent="0.2">
      <c r="B20" s="202"/>
      <c r="C20" s="203"/>
      <c r="D20" s="203"/>
      <c r="E20" s="204"/>
      <c r="F20" s="172"/>
      <c r="G20" s="217"/>
      <c r="H20" s="217"/>
      <c r="I20" s="217"/>
      <c r="J20" s="181"/>
      <c r="K20" s="181"/>
      <c r="L20" s="181"/>
      <c r="M20" s="172"/>
      <c r="N20" s="172"/>
      <c r="O20" s="172"/>
      <c r="R20" s="88"/>
      <c r="S20" s="6" t="s">
        <v>57</v>
      </c>
      <c r="T20" s="4"/>
      <c r="U20" s="4"/>
      <c r="V20" s="161"/>
      <c r="W20" s="162"/>
      <c r="X20" s="163"/>
      <c r="Z20" s="6" t="s">
        <v>48</v>
      </c>
      <c r="AA20" s="2"/>
      <c r="AB20" s="164">
        <f>IF(V20&gt;'単価マスタ（編集禁止！）'!B34,'単価マスタ（編集禁止！）'!B34,V20)</f>
        <v>0</v>
      </c>
      <c r="AC20" s="165"/>
      <c r="AD20" s="155"/>
      <c r="AG20" s="94" t="s">
        <v>122</v>
      </c>
      <c r="AH20" s="9" t="s">
        <v>133</v>
      </c>
    </row>
    <row r="21" spans="1:38" ht="18.75" customHeight="1" x14ac:dyDescent="0.15">
      <c r="B21" s="193" t="s">
        <v>44</v>
      </c>
      <c r="C21" s="194"/>
      <c r="D21" s="194"/>
      <c r="E21" s="195"/>
      <c r="F21" s="177" t="s">
        <v>99</v>
      </c>
      <c r="G21" s="193" t="s">
        <v>45</v>
      </c>
      <c r="H21" s="194"/>
      <c r="I21" s="195"/>
      <c r="J21" s="205">
        <f>AC46</f>
        <v>0</v>
      </c>
      <c r="K21" s="206"/>
      <c r="L21" s="207"/>
      <c r="M21" s="211">
        <f>J21</f>
        <v>0</v>
      </c>
      <c r="N21" s="212"/>
      <c r="O21" s="213"/>
      <c r="R21" s="88"/>
      <c r="AG21" s="94" t="s">
        <v>134</v>
      </c>
      <c r="AH21" s="9" t="s">
        <v>135</v>
      </c>
    </row>
    <row r="22" spans="1:38" ht="18.75" customHeight="1" x14ac:dyDescent="0.15">
      <c r="B22" s="198"/>
      <c r="C22" s="199"/>
      <c r="D22" s="199"/>
      <c r="E22" s="200"/>
      <c r="F22" s="201"/>
      <c r="G22" s="202"/>
      <c r="H22" s="203"/>
      <c r="I22" s="204"/>
      <c r="J22" s="208"/>
      <c r="K22" s="209"/>
      <c r="L22" s="210"/>
      <c r="M22" s="214"/>
      <c r="N22" s="215"/>
      <c r="O22" s="216"/>
      <c r="R22" s="19" t="s">
        <v>15</v>
      </c>
      <c r="S22" s="20" t="s">
        <v>12</v>
      </c>
    </row>
    <row r="23" spans="1:38" ht="18.75" customHeight="1" x14ac:dyDescent="0.15">
      <c r="B23" s="190" t="s">
        <v>68</v>
      </c>
      <c r="C23" s="191"/>
      <c r="D23" s="191"/>
      <c r="E23" s="191"/>
      <c r="F23" s="191"/>
      <c r="G23" s="191"/>
      <c r="H23" s="191"/>
      <c r="I23" s="191"/>
      <c r="J23" s="191"/>
      <c r="K23" s="191"/>
      <c r="L23" s="192"/>
      <c r="M23" s="189">
        <f>SUM(M11:O22)</f>
        <v>0</v>
      </c>
      <c r="N23" s="152"/>
      <c r="O23" s="153"/>
      <c r="R23" s="88"/>
      <c r="S23" s="11">
        <v>1</v>
      </c>
      <c r="T23" s="1" t="s">
        <v>87</v>
      </c>
      <c r="AA23" s="157">
        <f>'単価マスタ（編集禁止！）'!N38</f>
        <v>1678000</v>
      </c>
      <c r="AB23" s="157"/>
      <c r="AC23" s="1" t="s">
        <v>88</v>
      </c>
    </row>
    <row r="24" spans="1:38" ht="18.75" customHeight="1" thickBot="1" x14ac:dyDescent="0.2">
      <c r="B24" s="89"/>
      <c r="C24" s="89"/>
      <c r="D24" s="89"/>
      <c r="E24" s="89"/>
      <c r="F24" s="90"/>
      <c r="G24" s="89"/>
      <c r="H24" s="89"/>
      <c r="I24" s="89"/>
      <c r="J24" s="90"/>
      <c r="K24" s="90"/>
      <c r="L24" s="90"/>
      <c r="M24" s="91"/>
      <c r="N24" s="12"/>
      <c r="O24" s="12"/>
      <c r="R24" s="88"/>
      <c r="S24" s="101"/>
      <c r="T24" s="102"/>
      <c r="U24" s="102"/>
      <c r="V24" s="102"/>
      <c r="W24" s="102"/>
      <c r="X24" s="102"/>
      <c r="Y24" s="102"/>
      <c r="Z24" s="102"/>
      <c r="AA24" s="102"/>
      <c r="AB24" s="156"/>
      <c r="AC24" s="156"/>
      <c r="AD24" s="102"/>
      <c r="AE24" s="102"/>
    </row>
    <row r="25" spans="1:38" ht="18.75" customHeight="1" thickBot="1" x14ac:dyDescent="0.2">
      <c r="R25" s="88"/>
      <c r="S25" s="6" t="s">
        <v>20</v>
      </c>
      <c r="T25" s="4"/>
      <c r="U25" s="4"/>
      <c r="V25" s="158">
        <v>1</v>
      </c>
      <c r="W25" s="159"/>
      <c r="X25" s="160"/>
      <c r="AE25" s="102"/>
    </row>
    <row r="26" spans="1:38" ht="18.75" customHeight="1" thickBot="1" x14ac:dyDescent="0.2">
      <c r="A26" s="3"/>
      <c r="B26" s="19" t="s">
        <v>47</v>
      </c>
      <c r="C26" s="20" t="s">
        <v>34</v>
      </c>
      <c r="R26" s="88"/>
      <c r="S26" s="6" t="s">
        <v>69</v>
      </c>
      <c r="T26" s="4"/>
      <c r="U26" s="4"/>
      <c r="V26" s="161"/>
      <c r="W26" s="162"/>
      <c r="X26" s="163"/>
      <c r="Z26" s="6" t="s">
        <v>48</v>
      </c>
      <c r="AA26" s="2"/>
      <c r="AB26" s="164">
        <f>IF(V25=1,IF(V26&gt;'単価マスタ（編集禁止！）'!N38,'単価マスタ（編集禁止！）'!N38,V26),IF(V25=2,IF(V26&gt;'単価マスタ（編集禁止！）'!N39,'単価マスタ（編集禁止！）'!N39,V26),0))</f>
        <v>0</v>
      </c>
      <c r="AC26" s="165"/>
      <c r="AD26" s="155"/>
      <c r="AE26" s="102"/>
    </row>
    <row r="27" spans="1:38" ht="18.75" customHeight="1" thickBot="1" x14ac:dyDescent="0.2">
      <c r="B27" s="172" t="s">
        <v>3</v>
      </c>
      <c r="C27" s="172"/>
      <c r="D27" s="172"/>
      <c r="E27" s="177" t="s">
        <v>4</v>
      </c>
      <c r="F27" s="177"/>
      <c r="G27" s="172" t="s">
        <v>5</v>
      </c>
      <c r="H27" s="172"/>
      <c r="I27" s="172"/>
      <c r="J27" s="172"/>
      <c r="K27" s="172"/>
      <c r="L27" s="172"/>
      <c r="M27" s="190" t="s">
        <v>48</v>
      </c>
      <c r="N27" s="191"/>
      <c r="O27" s="192"/>
      <c r="R27" s="88"/>
      <c r="AE27" s="102"/>
    </row>
    <row r="28" spans="1:38" ht="18.75" customHeight="1" x14ac:dyDescent="0.15">
      <c r="B28" s="172" t="s">
        <v>49</v>
      </c>
      <c r="C28" s="172"/>
      <c r="D28" s="151"/>
      <c r="E28" s="187"/>
      <c r="F28" s="188"/>
      <c r="G28" s="155" t="str">
        <f>FIXED('単価マスタ（編集禁止！）'!E13,0,FALSE)&amp;'単価マスタ（編集禁止！）'!H13&amp;'単価マスタ（編集禁止！）'!I13&amp;'単価マスタ（編集禁止！）'!L13&amp;FIXED('単価マスタ（編集禁止！）'!M13,0,FALSE)</f>
        <v>2,558,000－（19－児童数）×29,000</v>
      </c>
      <c r="H28" s="181"/>
      <c r="I28" s="181"/>
      <c r="J28" s="181"/>
      <c r="K28" s="181"/>
      <c r="L28" s="181"/>
      <c r="M28" s="164" t="str">
        <f>IF(ISBLANK(E28),"",'単価マスタ（編集禁止！）'!E13-(19-E28)*'単価マスタ（編集禁止！）'!M13)</f>
        <v/>
      </c>
      <c r="N28" s="165" t="str">
        <f>IF(ISBLANK(K28),"",I28-(19-K28)*27000)</f>
        <v/>
      </c>
      <c r="O28" s="155" t="str">
        <f>IF(ISBLANK(L28),"",J28-(19-L28)*27000)</f>
        <v/>
      </c>
      <c r="R28" s="88"/>
      <c r="S28" s="20" t="s">
        <v>59</v>
      </c>
    </row>
    <row r="29" spans="1:38" ht="18.75" customHeight="1" thickBot="1" x14ac:dyDescent="0.2">
      <c r="B29" s="172" t="s">
        <v>6</v>
      </c>
      <c r="C29" s="172"/>
      <c r="D29" s="151"/>
      <c r="E29" s="182"/>
      <c r="F29" s="183"/>
      <c r="G29" s="153" t="str">
        <f>FIXED('単価マスタ（編集禁止！）'!E14,0,FALSE)&amp;'単価マスタ（編集禁止！）'!H14&amp;'単価マスタ（編集禁止！）'!I14&amp;'単価マスタ（編集禁止！）'!L14&amp;FIXED('単価マスタ（編集禁止！）'!M14,0,FALSE)</f>
        <v>4,734,000－（36－児童数）×26,000</v>
      </c>
      <c r="H29" s="172"/>
      <c r="I29" s="172"/>
      <c r="J29" s="172"/>
      <c r="K29" s="172"/>
      <c r="L29" s="172"/>
      <c r="M29" s="164" t="str">
        <f>IF(ISBLANK(E29),"",'単価マスタ（編集禁止！）'!E14-(36-E29)*'単価マスタ（編集禁止！）'!M14)</f>
        <v/>
      </c>
      <c r="N29" s="165"/>
      <c r="O29" s="155"/>
      <c r="R29" s="88"/>
      <c r="S29" s="1" t="str">
        <f>"3人以上障害児受入れの際に、Eに加えて専門職員を配置。年額"&amp;FIXED('単価マスタ（編集禁止！）'!B43,0,FALSE)&amp;"円"</f>
        <v>3人以上障害児受入れの際に、Eに加えて専門職員を配置。年額2,000,000円</v>
      </c>
    </row>
    <row r="30" spans="1:38" ht="18.75" customHeight="1" thickBot="1" x14ac:dyDescent="0.2">
      <c r="B30" s="172" t="s">
        <v>7</v>
      </c>
      <c r="C30" s="172"/>
      <c r="D30" s="151"/>
      <c r="E30" s="182"/>
      <c r="F30" s="183"/>
      <c r="G30" s="184">
        <f>'単価マスタ（編集禁止！）'!E15</f>
        <v>4734000</v>
      </c>
      <c r="H30" s="172"/>
      <c r="I30" s="172"/>
      <c r="J30" s="172"/>
      <c r="K30" s="172"/>
      <c r="L30" s="172"/>
      <c r="M30" s="164" t="str">
        <f>IF(ISBLANK(E30),"",'単価マスタ（編集禁止！）'!E15)</f>
        <v/>
      </c>
      <c r="N30" s="165"/>
      <c r="O30" s="155"/>
      <c r="R30" s="88"/>
      <c r="S30" s="6" t="s">
        <v>56</v>
      </c>
      <c r="T30" s="4"/>
      <c r="U30" s="4"/>
      <c r="V30" s="161"/>
      <c r="W30" s="162"/>
      <c r="X30" s="163"/>
      <c r="Z30" s="6" t="s">
        <v>48</v>
      </c>
      <c r="AA30" s="2"/>
      <c r="AB30" s="164">
        <f>IF(V30&gt;'単価マスタ（編集禁止！）'!B43,'単価マスタ（編集禁止！）'!B43,V30)</f>
        <v>0</v>
      </c>
      <c r="AC30" s="165"/>
      <c r="AD30" s="155"/>
    </row>
    <row r="31" spans="1:38" ht="18.75" customHeight="1" x14ac:dyDescent="0.15">
      <c r="B31" s="172" t="s">
        <v>8</v>
      </c>
      <c r="C31" s="172"/>
      <c r="D31" s="151"/>
      <c r="E31" s="182"/>
      <c r="F31" s="183"/>
      <c r="G31" s="184" t="str">
        <f>FIXED('単価マスタ（編集禁止！）'!E16,0,FALSE)&amp;'単価マスタ（編集禁止！）'!H16&amp;'単価マスタ（編集禁止！）'!I16&amp;'単価マスタ（編集禁止！）'!L16&amp;FIXED('単価マスタ（編集禁止！）'!M16,0,FALSE)</f>
        <v>4,734,000－（児童数-45）×69,000</v>
      </c>
      <c r="H31" s="172"/>
      <c r="I31" s="172"/>
      <c r="J31" s="172"/>
      <c r="K31" s="172"/>
      <c r="L31" s="172"/>
      <c r="M31" s="164" t="str">
        <f>IF(ISBLANK(E31),"",'単価マスタ（編集禁止！）'!E16-(E31-45)*'単価マスタ（編集禁止！）'!M16)</f>
        <v/>
      </c>
      <c r="N31" s="165"/>
      <c r="O31" s="155"/>
      <c r="R31" s="88"/>
    </row>
    <row r="32" spans="1:38" ht="18.75" customHeight="1" thickBot="1" x14ac:dyDescent="0.2">
      <c r="B32" s="172" t="s">
        <v>50</v>
      </c>
      <c r="C32" s="172"/>
      <c r="D32" s="151"/>
      <c r="E32" s="185"/>
      <c r="F32" s="186"/>
      <c r="G32" s="184">
        <f>'単価マスタ（編集禁止！）'!E17</f>
        <v>2917000</v>
      </c>
      <c r="H32" s="172"/>
      <c r="I32" s="172"/>
      <c r="J32" s="172"/>
      <c r="K32" s="172"/>
      <c r="L32" s="172"/>
      <c r="M32" s="164" t="str">
        <f>IF(ISBLANK(E32),"",'単価マスタ（編集禁止！）'!E17)</f>
        <v/>
      </c>
      <c r="N32" s="165"/>
      <c r="O32" s="155"/>
      <c r="R32" s="19" t="s">
        <v>16</v>
      </c>
      <c r="S32" s="20" t="s">
        <v>43</v>
      </c>
    </row>
    <row r="33" spans="2:34" ht="18.75" customHeight="1" thickBot="1" x14ac:dyDescent="0.2">
      <c r="R33" s="88"/>
      <c r="S33" s="1" t="str">
        <f>"児童数数19人以下のクラブへの支援員配置補助。年額"&amp;FIXED('単価マスタ（編集禁止！）'!B47,0,FALSE)&amp;"円"</f>
        <v>児童数数19人以下のクラブへの支援員配置補助。年額625,000円</v>
      </c>
    </row>
    <row r="34" spans="2:34" ht="18.75" customHeight="1" thickBot="1" x14ac:dyDescent="0.2">
      <c r="B34" s="19" t="s">
        <v>23</v>
      </c>
      <c r="C34" s="20" t="s">
        <v>36</v>
      </c>
      <c r="R34" s="88"/>
      <c r="S34" s="6" t="s">
        <v>22</v>
      </c>
      <c r="T34" s="4"/>
      <c r="U34" s="4"/>
      <c r="V34" s="149"/>
      <c r="W34" s="166"/>
      <c r="X34" s="150"/>
      <c r="Z34" s="6" t="s">
        <v>48</v>
      </c>
      <c r="AA34" s="2"/>
      <c r="AB34" s="164">
        <f>IF(V34="〇",'単価マスタ（編集禁止！）'!B47,0)</f>
        <v>0</v>
      </c>
      <c r="AC34" s="165"/>
      <c r="AD34" s="155"/>
    </row>
    <row r="35" spans="2:34" ht="18.75" customHeight="1" thickBot="1" x14ac:dyDescent="0.2">
      <c r="B35" s="177" t="s">
        <v>51</v>
      </c>
      <c r="C35" s="177"/>
      <c r="D35" s="177"/>
      <c r="E35" s="172" t="s">
        <v>5</v>
      </c>
      <c r="F35" s="172"/>
      <c r="G35" s="172"/>
      <c r="H35" s="172"/>
      <c r="I35" s="172"/>
      <c r="J35" s="172"/>
      <c r="K35" s="172" t="s">
        <v>48</v>
      </c>
      <c r="L35" s="172"/>
      <c r="M35" s="172"/>
      <c r="R35" s="88"/>
    </row>
    <row r="36" spans="2:34" ht="18.75" customHeight="1" thickBot="1" x14ac:dyDescent="0.2">
      <c r="B36" s="178"/>
      <c r="C36" s="179"/>
      <c r="D36" s="180"/>
      <c r="E36" s="153" t="str">
        <f>'単価マスタ（編集禁止！）'!B21&amp;'単価マスタ（編集禁止！）'!F21&amp;FIXED('単価マスタ（編集禁止！）'!G21,0,FALSE)</f>
        <v>（年間開所日数－250）×19,000</v>
      </c>
      <c r="F36" s="172"/>
      <c r="G36" s="172"/>
      <c r="H36" s="172"/>
      <c r="I36" s="172"/>
      <c r="J36" s="172"/>
      <c r="K36" s="181" t="str">
        <f>IF((B36-250)*'単価マスタ（編集禁止！）'!G21&lt;0,"",(B36-250)*'単価マスタ（編集禁止！）'!G21)</f>
        <v/>
      </c>
      <c r="L36" s="181"/>
      <c r="M36" s="181"/>
      <c r="R36" s="19" t="s">
        <v>98</v>
      </c>
      <c r="S36" s="20" t="s">
        <v>44</v>
      </c>
    </row>
    <row r="37" spans="2:34" ht="18.75" customHeight="1" x14ac:dyDescent="0.15">
      <c r="R37" s="88"/>
      <c r="S37" s="1" t="s">
        <v>65</v>
      </c>
    </row>
    <row r="38" spans="2:34" ht="18.75" customHeight="1" x14ac:dyDescent="0.15">
      <c r="B38" s="19" t="s">
        <v>27</v>
      </c>
      <c r="C38" s="20" t="s">
        <v>100</v>
      </c>
      <c r="R38" s="88"/>
      <c r="S38" s="1" t="s">
        <v>67</v>
      </c>
    </row>
    <row r="39" spans="2:34" ht="18.75" customHeight="1" thickBot="1" x14ac:dyDescent="0.2">
      <c r="B39" s="6"/>
      <c r="C39" s="2"/>
      <c r="D39" s="68" t="s">
        <v>31</v>
      </c>
      <c r="E39" s="69"/>
      <c r="F39" s="69"/>
      <c r="G39" s="70"/>
      <c r="H39" s="68" t="s">
        <v>54</v>
      </c>
      <c r="I39" s="69"/>
      <c r="J39" s="69"/>
      <c r="K39" s="70"/>
      <c r="L39" s="3"/>
      <c r="M39" s="3"/>
      <c r="N39" s="3"/>
      <c r="O39" s="3"/>
      <c r="R39" s="88"/>
      <c r="S39" s="143"/>
      <c r="T39" s="145"/>
      <c r="U39" s="143" t="s">
        <v>19</v>
      </c>
      <c r="V39" s="144"/>
      <c r="W39" s="144"/>
      <c r="X39" s="145"/>
      <c r="Y39" s="143" t="s">
        <v>21</v>
      </c>
      <c r="Z39" s="145"/>
      <c r="AA39" s="147" t="s">
        <v>17</v>
      </c>
      <c r="AB39" s="148"/>
      <c r="AC39" s="143" t="s">
        <v>18</v>
      </c>
      <c r="AD39" s="145"/>
    </row>
    <row r="40" spans="2:34" ht="18.75" customHeight="1" thickBot="1" x14ac:dyDescent="0.2">
      <c r="B40" s="172" t="s">
        <v>26</v>
      </c>
      <c r="C40" s="151"/>
      <c r="D40" s="67"/>
      <c r="E40" s="84" t="s">
        <v>52</v>
      </c>
      <c r="F40" s="67"/>
      <c r="G40" s="84" t="s">
        <v>53</v>
      </c>
      <c r="H40" s="67"/>
      <c r="I40" s="84" t="s">
        <v>52</v>
      </c>
      <c r="J40" s="67"/>
      <c r="K40" s="85" t="s">
        <v>53</v>
      </c>
      <c r="L40" s="3"/>
      <c r="M40" s="3"/>
      <c r="N40" s="3"/>
      <c r="O40" s="3"/>
      <c r="R40" s="19" t="s">
        <v>99</v>
      </c>
      <c r="S40" s="13" t="s">
        <v>25</v>
      </c>
      <c r="T40" s="14"/>
      <c r="U40" s="151" t="s">
        <v>30</v>
      </c>
      <c r="V40" s="152"/>
      <c r="W40" s="152"/>
      <c r="X40" s="153"/>
      <c r="Y40" s="164">
        <f>'単価マスタ（編集禁止！）'!H51</f>
        <v>131000</v>
      </c>
      <c r="Z40" s="234"/>
      <c r="AA40" s="149"/>
      <c r="AB40" s="150"/>
      <c r="AC40" s="154">
        <f>Y40*AA40</f>
        <v>0</v>
      </c>
      <c r="AD40" s="155"/>
    </row>
    <row r="41" spans="2:34" ht="18.75" customHeight="1" thickBot="1" x14ac:dyDescent="0.2">
      <c r="B41" s="51"/>
      <c r="C41" s="51"/>
      <c r="D41" s="50"/>
      <c r="E41" s="50"/>
      <c r="F41" s="48"/>
      <c r="G41" s="50"/>
      <c r="H41" s="50"/>
      <c r="I41" s="48"/>
      <c r="J41" s="50"/>
      <c r="K41" s="50"/>
      <c r="L41" s="48"/>
      <c r="M41" s="50"/>
      <c r="N41" s="50"/>
      <c r="O41" s="48"/>
      <c r="S41" s="15"/>
      <c r="T41" s="3"/>
      <c r="U41" s="151" t="s">
        <v>61</v>
      </c>
      <c r="V41" s="152"/>
      <c r="W41" s="152"/>
      <c r="X41" s="153"/>
      <c r="Y41" s="164">
        <f>'単価マスタ（編集禁止！）'!H52</f>
        <v>263000</v>
      </c>
      <c r="Z41" s="234"/>
      <c r="AA41" s="149"/>
      <c r="AB41" s="150"/>
      <c r="AC41" s="154">
        <f t="shared" ref="AC41:AC42" si="1">Y41*AA41</f>
        <v>0</v>
      </c>
      <c r="AD41" s="155"/>
    </row>
    <row r="42" spans="2:34" ht="18.75" customHeight="1" thickBot="1" x14ac:dyDescent="0.2">
      <c r="B42" s="151" t="s">
        <v>5</v>
      </c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1" t="s">
        <v>48</v>
      </c>
      <c r="N42" s="152"/>
      <c r="O42" s="153"/>
      <c r="S42" s="15"/>
      <c r="T42" s="3"/>
      <c r="U42" s="151" t="s">
        <v>62</v>
      </c>
      <c r="V42" s="152"/>
      <c r="W42" s="152"/>
      <c r="X42" s="153"/>
      <c r="Y42" s="164">
        <f>'単価マスタ（編集禁止！）'!H53</f>
        <v>394000</v>
      </c>
      <c r="Z42" s="234"/>
      <c r="AA42" s="149"/>
      <c r="AB42" s="150"/>
      <c r="AC42" s="154">
        <f t="shared" si="1"/>
        <v>0</v>
      </c>
      <c r="AD42" s="155"/>
    </row>
    <row r="43" spans="2:34" ht="18.75" customHeight="1" thickBot="1" x14ac:dyDescent="0.2">
      <c r="B43" s="167" t="s">
        <v>71</v>
      </c>
      <c r="C43" s="168"/>
      <c r="D43" s="168"/>
      <c r="E43" s="168"/>
      <c r="F43" s="169"/>
      <c r="G43" s="151" t="str">
        <f>IFERROR(IF(((H40&amp;":"&amp;J40)-(D40&amp;":"&amp;F40))*24&gt;6,IF(((H40&amp;":"&amp;J40)-(18&amp;":"&amp;0))*24&gt;0,MIN((((H40&amp;":"&amp;J40)-(18&amp;":"&amp;0))*24),(((H40&amp;":"&amp;J40)-(D40&amp;":"&amp;F40))*24-6)),0)),"")</f>
        <v/>
      </c>
      <c r="H43" s="153"/>
      <c r="I43" s="86" t="s">
        <v>24</v>
      </c>
      <c r="J43" s="164">
        <f>'単価マスタ（編集禁止！）'!K25</f>
        <v>409000</v>
      </c>
      <c r="K43" s="165"/>
      <c r="L43" s="155"/>
      <c r="M43" s="164" t="str">
        <f>IFERROR(G43*J43,"")</f>
        <v/>
      </c>
      <c r="N43" s="165"/>
      <c r="O43" s="155"/>
      <c r="S43" s="7"/>
      <c r="T43" s="16"/>
      <c r="U43" s="4"/>
      <c r="V43" s="4"/>
      <c r="W43" s="4"/>
      <c r="X43" s="4"/>
      <c r="Y43" s="4"/>
      <c r="Z43" s="4"/>
      <c r="AA43" s="16"/>
      <c r="AB43" s="3"/>
      <c r="AC43" s="170">
        <f>SUM(AC40:AD42)</f>
        <v>0</v>
      </c>
      <c r="AD43" s="171"/>
    </row>
    <row r="44" spans="2:34" ht="18.75" customHeight="1" thickBot="1" x14ac:dyDescent="0.2">
      <c r="B44" s="49"/>
      <c r="C44" s="49"/>
      <c r="D44" s="50"/>
      <c r="E44" s="50"/>
      <c r="F44" s="48"/>
      <c r="G44" s="50"/>
      <c r="H44" s="50"/>
      <c r="I44" s="48"/>
      <c r="J44" s="50"/>
      <c r="K44" s="50"/>
      <c r="L44" s="48"/>
      <c r="M44" s="50"/>
      <c r="N44" s="50"/>
      <c r="O44" s="48"/>
      <c r="S44" s="6" t="s">
        <v>66</v>
      </c>
      <c r="T44" s="4"/>
      <c r="U44" s="4"/>
      <c r="V44" s="4"/>
      <c r="W44" s="4"/>
      <c r="X44" s="4"/>
      <c r="Y44" s="4"/>
      <c r="Z44" s="4"/>
      <c r="AA44" s="16"/>
      <c r="AB44" s="4"/>
      <c r="AC44" s="161"/>
      <c r="AD44" s="163"/>
    </row>
    <row r="45" spans="2:34" ht="18.75" customHeight="1" thickBot="1" x14ac:dyDescent="0.2">
      <c r="B45" s="52" t="s">
        <v>13</v>
      </c>
      <c r="C45" s="20" t="s">
        <v>102</v>
      </c>
      <c r="D45" s="50"/>
      <c r="E45" s="50"/>
      <c r="F45" s="48"/>
      <c r="G45" s="50"/>
      <c r="H45" s="50"/>
      <c r="I45" s="48"/>
      <c r="J45" s="50"/>
      <c r="K45" s="50"/>
      <c r="L45" s="48"/>
      <c r="M45" s="50"/>
      <c r="N45" s="50"/>
      <c r="O45" s="48"/>
      <c r="P45" s="3"/>
      <c r="S45" s="13" t="s">
        <v>63</v>
      </c>
      <c r="T45" s="14"/>
      <c r="U45" s="14"/>
      <c r="V45" s="14"/>
      <c r="W45" s="14"/>
      <c r="X45" s="14"/>
      <c r="Y45" s="14"/>
      <c r="Z45" s="14"/>
      <c r="AA45" s="14"/>
      <c r="AB45" s="78"/>
      <c r="AC45" s="173">
        <f>'単価マスタ（編集禁止！）'!H54</f>
        <v>919000</v>
      </c>
      <c r="AD45" s="174"/>
    </row>
    <row r="46" spans="2:34" ht="18.75" customHeight="1" thickTop="1" thickBot="1" x14ac:dyDescent="0.2">
      <c r="B46" s="6"/>
      <c r="C46" s="2"/>
      <c r="D46" s="64" t="s">
        <v>51</v>
      </c>
      <c r="E46" s="65"/>
      <c r="F46" s="13" t="s">
        <v>31</v>
      </c>
      <c r="G46" s="4"/>
      <c r="H46" s="14"/>
      <c r="I46" s="2"/>
      <c r="J46" s="13" t="s">
        <v>54</v>
      </c>
      <c r="K46" s="4"/>
      <c r="L46" s="14"/>
      <c r="M46" s="2"/>
      <c r="N46" s="3"/>
      <c r="P46" s="3"/>
      <c r="S46" s="79" t="s">
        <v>64</v>
      </c>
      <c r="T46" s="80"/>
      <c r="U46" s="80"/>
      <c r="V46" s="80"/>
      <c r="W46" s="80"/>
      <c r="X46" s="80"/>
      <c r="Y46" s="80"/>
      <c r="Z46" s="80"/>
      <c r="AA46" s="80"/>
      <c r="AB46" s="81"/>
      <c r="AC46" s="175">
        <f>MIN(AC43:AD45)</f>
        <v>0</v>
      </c>
      <c r="AD46" s="176"/>
    </row>
    <row r="47" spans="2:34" s="3" customFormat="1" ht="18.75" customHeight="1" thickBot="1" x14ac:dyDescent="0.2">
      <c r="B47" s="172" t="s">
        <v>29</v>
      </c>
      <c r="C47" s="151"/>
      <c r="D47" s="87"/>
      <c r="E47" s="66" t="s">
        <v>105</v>
      </c>
      <c r="F47" s="67"/>
      <c r="G47" s="4" t="s">
        <v>52</v>
      </c>
      <c r="H47" s="67"/>
      <c r="I47" s="4" t="s">
        <v>53</v>
      </c>
      <c r="J47" s="67"/>
      <c r="K47" s="4" t="s">
        <v>52</v>
      </c>
      <c r="L47" s="67"/>
      <c r="M47" s="2" t="s">
        <v>53</v>
      </c>
      <c r="O47" s="1"/>
      <c r="P47" s="48"/>
      <c r="R47" s="1"/>
      <c r="AE47" s="1"/>
      <c r="AF47" s="1"/>
      <c r="AG47" s="1"/>
      <c r="AH47" s="1"/>
    </row>
    <row r="48" spans="2:34" s="3" customFormat="1" ht="18.75" customHeight="1" thickBot="1" x14ac:dyDescent="0.2">
      <c r="B48" s="172" t="s">
        <v>103</v>
      </c>
      <c r="C48" s="151"/>
      <c r="D48" s="87"/>
      <c r="E48" s="66" t="s">
        <v>105</v>
      </c>
      <c r="F48" s="67"/>
      <c r="G48" s="4" t="s">
        <v>52</v>
      </c>
      <c r="H48" s="67"/>
      <c r="I48" s="4" t="s">
        <v>53</v>
      </c>
      <c r="J48" s="67"/>
      <c r="K48" s="4" t="s">
        <v>52</v>
      </c>
      <c r="L48" s="67"/>
      <c r="M48" s="2" t="s">
        <v>53</v>
      </c>
      <c r="O48" s="1"/>
      <c r="P48" s="48"/>
      <c r="R48" s="1"/>
      <c r="AE48" s="1"/>
      <c r="AF48" s="1"/>
      <c r="AG48" s="1"/>
      <c r="AH48" s="1"/>
    </row>
    <row r="49" spans="2:34" s="3" customFormat="1" ht="18.75" customHeight="1" thickBot="1" x14ac:dyDescent="0.2">
      <c r="B49" s="151" t="s">
        <v>104</v>
      </c>
      <c r="C49" s="152"/>
      <c r="D49" s="87"/>
      <c r="E49" s="66" t="s">
        <v>105</v>
      </c>
      <c r="F49" s="67"/>
      <c r="G49" s="4" t="s">
        <v>52</v>
      </c>
      <c r="H49" s="67"/>
      <c r="I49" s="4" t="s">
        <v>53</v>
      </c>
      <c r="J49" s="67"/>
      <c r="K49" s="4" t="s">
        <v>52</v>
      </c>
      <c r="L49" s="67"/>
      <c r="M49" s="2" t="s">
        <v>53</v>
      </c>
      <c r="O49" s="1"/>
      <c r="P49" s="48"/>
      <c r="R49" s="1"/>
      <c r="AE49" s="1"/>
      <c r="AF49" s="1"/>
      <c r="AG49" s="1"/>
      <c r="AH49" s="1"/>
    </row>
    <row r="50" spans="2:34" s="3" customFormat="1" ht="18.75" customHeight="1" x14ac:dyDescent="0.15">
      <c r="B50" s="12"/>
      <c r="C50" s="12"/>
      <c r="D50" s="49"/>
      <c r="E50" s="49"/>
      <c r="F50" s="50"/>
      <c r="G50" s="50"/>
      <c r="H50" s="48"/>
      <c r="I50" s="50"/>
      <c r="J50" s="50"/>
      <c r="K50" s="48"/>
      <c r="L50" s="50"/>
      <c r="M50" s="50"/>
      <c r="N50" s="48"/>
      <c r="O50" s="50"/>
      <c r="P50" s="48"/>
      <c r="R50" s="1"/>
      <c r="AE50" s="1"/>
      <c r="AF50" s="1"/>
      <c r="AG50" s="1"/>
      <c r="AH50" s="1"/>
    </row>
    <row r="51" spans="2:34" s="3" customFormat="1" ht="18.75" customHeight="1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48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2:34" ht="18.75" customHeight="1" x14ac:dyDescent="0.15">
      <c r="R52" s="103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</row>
    <row r="53" spans="2:34" ht="18.75" customHeight="1" x14ac:dyDescent="0.15">
      <c r="R53" s="103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</row>
    <row r="54" spans="2:34" ht="18.75" customHeight="1" x14ac:dyDescent="0.15">
      <c r="R54" s="102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02"/>
    </row>
    <row r="56" spans="2:34" ht="18.75" customHeight="1" x14ac:dyDescent="0.15">
      <c r="P56" s="50"/>
    </row>
  </sheetData>
  <mergeCells count="137">
    <mergeCell ref="R9:S9"/>
    <mergeCell ref="T9:U9"/>
    <mergeCell ref="V9:W9"/>
    <mergeCell ref="X9:Y9"/>
    <mergeCell ref="B10:E10"/>
    <mergeCell ref="F10:I10"/>
    <mergeCell ref="J10:L10"/>
    <mergeCell ref="AD7:AE7"/>
    <mergeCell ref="R8:S8"/>
    <mergeCell ref="T8:U8"/>
    <mergeCell ref="V8:W8"/>
    <mergeCell ref="X8:Y8"/>
    <mergeCell ref="B2:AH2"/>
    <mergeCell ref="B4:C5"/>
    <mergeCell ref="D4:N5"/>
    <mergeCell ref="AD5:AE5"/>
    <mergeCell ref="R6:S6"/>
    <mergeCell ref="T6:U6"/>
    <mergeCell ref="V6:W6"/>
    <mergeCell ref="X6:Y6"/>
    <mergeCell ref="AD6:AE6"/>
    <mergeCell ref="M10:O10"/>
    <mergeCell ref="R7:S7"/>
    <mergeCell ref="T7:U7"/>
    <mergeCell ref="V7:W7"/>
    <mergeCell ref="X7:Y7"/>
    <mergeCell ref="M15:O15"/>
    <mergeCell ref="B16:E16"/>
    <mergeCell ref="G16:I16"/>
    <mergeCell ref="J16:L16"/>
    <mergeCell ref="M16:O16"/>
    <mergeCell ref="V16:X16"/>
    <mergeCell ref="G13:I13"/>
    <mergeCell ref="J13:L13"/>
    <mergeCell ref="G14:I14"/>
    <mergeCell ref="J14:L14"/>
    <mergeCell ref="B15:E15"/>
    <mergeCell ref="G15:I15"/>
    <mergeCell ref="J15:L15"/>
    <mergeCell ref="B11:E14"/>
    <mergeCell ref="G11:I11"/>
    <mergeCell ref="J11:L11"/>
    <mergeCell ref="M11:O14"/>
    <mergeCell ref="R11:AB11"/>
    <mergeCell ref="AB16:AD16"/>
    <mergeCell ref="AC11:AE11"/>
    <mergeCell ref="G12:I12"/>
    <mergeCell ref="J12:L12"/>
    <mergeCell ref="Z12:AB12"/>
    <mergeCell ref="AC12:AE12"/>
    <mergeCell ref="B17:E17"/>
    <mergeCell ref="G17:I17"/>
    <mergeCell ref="J17:L17"/>
    <mergeCell ref="M17:O17"/>
    <mergeCell ref="B18:E18"/>
    <mergeCell ref="G18:I18"/>
    <mergeCell ref="J18:L18"/>
    <mergeCell ref="M18:O18"/>
    <mergeCell ref="AB20:AD20"/>
    <mergeCell ref="B21:E22"/>
    <mergeCell ref="F21:F22"/>
    <mergeCell ref="G21:I22"/>
    <mergeCell ref="J21:L22"/>
    <mergeCell ref="M21:O22"/>
    <mergeCell ref="B19:E20"/>
    <mergeCell ref="F19:F20"/>
    <mergeCell ref="G19:I20"/>
    <mergeCell ref="J19:L20"/>
    <mergeCell ref="M19:O20"/>
    <mergeCell ref="V20:X20"/>
    <mergeCell ref="B28:D28"/>
    <mergeCell ref="E28:F28"/>
    <mergeCell ref="G28:L28"/>
    <mergeCell ref="M28:O28"/>
    <mergeCell ref="M23:O23"/>
    <mergeCell ref="B27:D27"/>
    <mergeCell ref="E27:F27"/>
    <mergeCell ref="G27:L27"/>
    <mergeCell ref="M27:O27"/>
    <mergeCell ref="B23:L23"/>
    <mergeCell ref="B31:D31"/>
    <mergeCell ref="E31:F31"/>
    <mergeCell ref="G31:L31"/>
    <mergeCell ref="M31:O31"/>
    <mergeCell ref="B32:D32"/>
    <mergeCell ref="E32:F32"/>
    <mergeCell ref="G32:L32"/>
    <mergeCell ref="M32:O32"/>
    <mergeCell ref="B29:D29"/>
    <mergeCell ref="E29:F29"/>
    <mergeCell ref="G29:L29"/>
    <mergeCell ref="M29:O29"/>
    <mergeCell ref="B30:D30"/>
    <mergeCell ref="E30:F30"/>
    <mergeCell ref="G30:L30"/>
    <mergeCell ref="M30:O30"/>
    <mergeCell ref="B35:D35"/>
    <mergeCell ref="E35:J35"/>
    <mergeCell ref="K35:M35"/>
    <mergeCell ref="B36:D36"/>
    <mergeCell ref="E36:J36"/>
    <mergeCell ref="K36:M36"/>
    <mergeCell ref="B42:L42"/>
    <mergeCell ref="M42:O42"/>
    <mergeCell ref="B40:C40"/>
    <mergeCell ref="B43:F43"/>
    <mergeCell ref="G43:H43"/>
    <mergeCell ref="J43:L43"/>
    <mergeCell ref="M43:O43"/>
    <mergeCell ref="B49:C49"/>
    <mergeCell ref="AC43:AD43"/>
    <mergeCell ref="AC44:AD44"/>
    <mergeCell ref="B47:C47"/>
    <mergeCell ref="AC45:AD45"/>
    <mergeCell ref="B48:C48"/>
    <mergeCell ref="AC46:AD46"/>
    <mergeCell ref="AB24:AC24"/>
    <mergeCell ref="AA23:AB23"/>
    <mergeCell ref="V25:X25"/>
    <mergeCell ref="V26:X26"/>
    <mergeCell ref="AB26:AD26"/>
    <mergeCell ref="AB30:AD30"/>
    <mergeCell ref="AB34:AD34"/>
    <mergeCell ref="V30:X30"/>
    <mergeCell ref="V34:X34"/>
    <mergeCell ref="AA40:AB40"/>
    <mergeCell ref="AA41:AB41"/>
    <mergeCell ref="AA42:AB42"/>
    <mergeCell ref="U40:X40"/>
    <mergeCell ref="U41:X41"/>
    <mergeCell ref="U42:X42"/>
    <mergeCell ref="AC40:AD40"/>
    <mergeCell ref="AC41:AD41"/>
    <mergeCell ref="AC42:AD42"/>
    <mergeCell ref="Y40:Z40"/>
    <mergeCell ref="Y41:Z41"/>
    <mergeCell ref="Y42:Z42"/>
  </mergeCells>
  <phoneticPr fontId="2"/>
  <dataValidations count="7">
    <dataValidation type="list" allowBlank="1" showInputMessage="1" showErrorMessage="1" sqref="V34">
      <formula1>"〇,×"</formula1>
    </dataValidation>
    <dataValidation type="list" allowBlank="1" showInputMessage="1" showErrorMessage="1" sqref="E32">
      <formula1>"71,72,73,74,75,76,77,78,79,80,81,82,83,84,85,86,87,88,89,90,91,92,93,94,95,96,97,98,99,100,102,103,104,105,106,107,108,109,110,111,112,113,114,115,116,117,118,119,120"</formula1>
    </dataValidation>
    <dataValidation type="list" allowBlank="1" showInputMessage="1" showErrorMessage="1" sqref="E31">
      <formula1>"46,47,48,49,50,51,52,53,54,55,56,57,58,59,60,61,62,63,64,65,66,67,68,69,70"</formula1>
    </dataValidation>
    <dataValidation type="list" allowBlank="1" showInputMessage="1" showErrorMessage="1" sqref="E30">
      <formula1>"36,37,38,39,40,41,42,43,44,45"</formula1>
    </dataValidation>
    <dataValidation type="list" allowBlank="1" showInputMessage="1" showErrorMessage="1" sqref="E29">
      <formula1>"20,21,22,23,24,25,26,27,28,29,30,31,32,33,34,35"</formula1>
    </dataValidation>
    <dataValidation type="list" allowBlank="1" showInputMessage="1" showErrorMessage="1" sqref="E28">
      <formula1>"1,2,3,4,5,6,7,8,9,10,11,12,13,14,15,16,17,18,19"</formula1>
    </dataValidation>
    <dataValidation type="list" allowBlank="1" showInputMessage="1" showErrorMessage="1" sqref="V25">
      <formula1>"1"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view="pageBreakPreview" topLeftCell="A6" zoomScale="70" zoomScaleNormal="70" zoomScaleSheetLayoutView="70" workbookViewId="0">
      <selection activeCell="C19" sqref="C19"/>
    </sheetView>
  </sheetViews>
  <sheetFormatPr defaultRowHeight="15.75" x14ac:dyDescent="0.15"/>
  <cols>
    <col min="1" max="1" width="4.625" style="1" customWidth="1"/>
    <col min="2" max="2" width="6.75" style="1" customWidth="1"/>
    <col min="3" max="3" width="28.375" style="1" customWidth="1"/>
    <col min="4" max="4" width="13.75" style="1" customWidth="1"/>
    <col min="5" max="5" width="17.625" style="1" customWidth="1"/>
    <col min="6" max="6" width="1.75" style="1" customWidth="1"/>
    <col min="7" max="7" width="6.75" style="1" customWidth="1"/>
    <col min="8" max="8" width="26.5" style="1" customWidth="1"/>
    <col min="9" max="9" width="13.75" style="1" customWidth="1"/>
    <col min="10" max="10" width="17.25" style="1" customWidth="1"/>
    <col min="11" max="16384" width="9" style="1"/>
  </cols>
  <sheetData>
    <row r="1" spans="1:10" ht="16.5" x14ac:dyDescent="0.15">
      <c r="A1" s="111" t="s">
        <v>202</v>
      </c>
    </row>
    <row r="3" spans="1:10" ht="19.5" x14ac:dyDescent="0.15">
      <c r="A3" s="142" t="s">
        <v>201</v>
      </c>
      <c r="B3" s="5"/>
      <c r="C3" s="5"/>
      <c r="D3" s="5"/>
      <c r="E3" s="5"/>
      <c r="F3" s="5"/>
      <c r="G3" s="5"/>
      <c r="H3" s="5"/>
      <c r="I3" s="5"/>
      <c r="J3" s="5"/>
    </row>
    <row r="4" spans="1:10" ht="16.5" x14ac:dyDescent="0.15">
      <c r="A4" s="110"/>
      <c r="B4" s="5"/>
      <c r="C4" s="5"/>
      <c r="D4" s="5"/>
      <c r="E4" s="5"/>
      <c r="F4" s="5"/>
      <c r="G4" s="5"/>
      <c r="H4" s="5"/>
      <c r="I4" s="5"/>
      <c r="J4" s="5"/>
    </row>
    <row r="5" spans="1:10" ht="15.75" customHeight="1" x14ac:dyDescent="0.15">
      <c r="A5" s="5"/>
      <c r="B5" s="5"/>
      <c r="C5" s="5"/>
      <c r="D5" s="5"/>
      <c r="E5" s="5"/>
      <c r="F5" s="262" t="s">
        <v>205</v>
      </c>
      <c r="G5" s="263"/>
      <c r="H5" s="172"/>
      <c r="I5" s="172"/>
      <c r="J5" s="172"/>
    </row>
    <row r="6" spans="1:10" ht="15.75" customHeight="1" x14ac:dyDescent="0.15">
      <c r="A6" s="5"/>
      <c r="B6" s="5"/>
      <c r="C6" s="5"/>
      <c r="D6" s="5"/>
      <c r="E6" s="5"/>
      <c r="F6" s="264"/>
      <c r="G6" s="265"/>
      <c r="H6" s="172"/>
      <c r="I6" s="172"/>
      <c r="J6" s="172"/>
    </row>
    <row r="7" spans="1:10" ht="17.25" thickBot="1" x14ac:dyDescent="0.2">
      <c r="A7" s="111" t="s">
        <v>203</v>
      </c>
      <c r="F7" s="3"/>
    </row>
    <row r="8" spans="1:10" x14ac:dyDescent="0.15">
      <c r="A8" s="250" t="s">
        <v>145</v>
      </c>
      <c r="B8" s="123" t="s">
        <v>184</v>
      </c>
      <c r="C8" s="123"/>
      <c r="D8" s="123"/>
      <c r="E8" s="124"/>
      <c r="F8" s="109" t="s">
        <v>194</v>
      </c>
      <c r="G8" s="131" t="s">
        <v>186</v>
      </c>
      <c r="H8" s="132"/>
      <c r="I8" s="132"/>
      <c r="J8" s="133"/>
    </row>
    <row r="9" spans="1:10" ht="16.5" thickBot="1" x14ac:dyDescent="0.2">
      <c r="A9" s="251"/>
      <c r="B9" s="139" t="s">
        <v>146</v>
      </c>
      <c r="C9" s="138"/>
      <c r="D9" s="105" t="s">
        <v>147</v>
      </c>
      <c r="E9" s="126" t="s">
        <v>148</v>
      </c>
      <c r="F9" s="3"/>
      <c r="G9" s="134" t="s">
        <v>146</v>
      </c>
      <c r="H9" s="78"/>
      <c r="I9" s="106" t="s">
        <v>147</v>
      </c>
      <c r="J9" s="135" t="s">
        <v>148</v>
      </c>
    </row>
    <row r="10" spans="1:10" ht="19.5" customHeight="1" x14ac:dyDescent="0.15">
      <c r="A10" s="251"/>
      <c r="B10" s="253" t="s">
        <v>216</v>
      </c>
      <c r="C10" s="113" t="s">
        <v>149</v>
      </c>
      <c r="D10" s="114"/>
      <c r="E10" s="115"/>
      <c r="F10" s="3"/>
      <c r="G10" s="259" t="s">
        <v>187</v>
      </c>
      <c r="H10" s="114" t="s">
        <v>206</v>
      </c>
      <c r="I10" s="114"/>
      <c r="J10" s="115"/>
    </row>
    <row r="11" spans="1:10" ht="19.5" customHeight="1" x14ac:dyDescent="0.15">
      <c r="A11" s="251"/>
      <c r="B11" s="254"/>
      <c r="C11" s="108" t="s">
        <v>150</v>
      </c>
      <c r="D11" s="104"/>
      <c r="E11" s="116"/>
      <c r="F11" s="3"/>
      <c r="G11" s="260"/>
      <c r="H11" s="104" t="s">
        <v>207</v>
      </c>
      <c r="I11" s="104"/>
      <c r="J11" s="116"/>
    </row>
    <row r="12" spans="1:10" ht="19.5" customHeight="1" x14ac:dyDescent="0.15">
      <c r="A12" s="251"/>
      <c r="B12" s="254"/>
      <c r="C12" s="108" t="s">
        <v>151</v>
      </c>
      <c r="D12" s="104"/>
      <c r="E12" s="116"/>
      <c r="F12" s="3"/>
      <c r="G12" s="260"/>
      <c r="H12" s="104" t="s">
        <v>208</v>
      </c>
      <c r="I12" s="104"/>
      <c r="J12" s="116"/>
    </row>
    <row r="13" spans="1:10" ht="19.5" customHeight="1" x14ac:dyDescent="0.15">
      <c r="A13" s="251"/>
      <c r="B13" s="254"/>
      <c r="C13" s="108" t="s">
        <v>152</v>
      </c>
      <c r="D13" s="104"/>
      <c r="E13" s="116"/>
      <c r="F13" s="3"/>
      <c r="G13" s="260"/>
      <c r="H13" s="104" t="s">
        <v>209</v>
      </c>
      <c r="I13" s="104"/>
      <c r="J13" s="116"/>
    </row>
    <row r="14" spans="1:10" ht="19.5" customHeight="1" x14ac:dyDescent="0.15">
      <c r="A14" s="251"/>
      <c r="B14" s="254"/>
      <c r="C14" s="108" t="s">
        <v>153</v>
      </c>
      <c r="D14" s="104"/>
      <c r="E14" s="116"/>
      <c r="F14" s="3"/>
      <c r="G14" s="260"/>
      <c r="H14" s="104" t="s">
        <v>210</v>
      </c>
      <c r="I14" s="104"/>
      <c r="J14" s="116"/>
    </row>
    <row r="15" spans="1:10" ht="19.5" customHeight="1" x14ac:dyDescent="0.15">
      <c r="A15" s="251"/>
      <c r="B15" s="254"/>
      <c r="C15" s="108" t="s">
        <v>154</v>
      </c>
      <c r="D15" s="104"/>
      <c r="E15" s="116"/>
      <c r="F15" s="3"/>
      <c r="G15" s="260"/>
      <c r="H15" s="104" t="s">
        <v>211</v>
      </c>
      <c r="I15" s="104"/>
      <c r="J15" s="116"/>
    </row>
    <row r="16" spans="1:10" ht="19.5" customHeight="1" x14ac:dyDescent="0.15">
      <c r="A16" s="251"/>
      <c r="B16" s="254"/>
      <c r="C16" s="108" t="s">
        <v>155</v>
      </c>
      <c r="D16" s="104"/>
      <c r="E16" s="116"/>
      <c r="F16" s="3"/>
      <c r="G16" s="260"/>
      <c r="H16" s="104"/>
      <c r="I16" s="104"/>
      <c r="J16" s="116"/>
    </row>
    <row r="17" spans="1:10" ht="19.5" customHeight="1" x14ac:dyDescent="0.15">
      <c r="A17" s="251"/>
      <c r="B17" s="254"/>
      <c r="C17" s="108" t="s">
        <v>156</v>
      </c>
      <c r="D17" s="104"/>
      <c r="E17" s="116"/>
      <c r="F17" s="3"/>
      <c r="G17" s="260"/>
      <c r="H17" s="104"/>
      <c r="I17" s="104"/>
      <c r="J17" s="116"/>
    </row>
    <row r="18" spans="1:10" ht="19.5" customHeight="1" x14ac:dyDescent="0.15">
      <c r="A18" s="251"/>
      <c r="B18" s="254"/>
      <c r="C18" s="108" t="s">
        <v>157</v>
      </c>
      <c r="D18" s="104"/>
      <c r="E18" s="116"/>
      <c r="F18" s="3"/>
      <c r="G18" s="260"/>
      <c r="H18" s="104"/>
      <c r="I18" s="104"/>
      <c r="J18" s="116"/>
    </row>
    <row r="19" spans="1:10" ht="19.5" customHeight="1" x14ac:dyDescent="0.15">
      <c r="A19" s="251"/>
      <c r="B19" s="254"/>
      <c r="C19" s="108" t="s">
        <v>158</v>
      </c>
      <c r="D19" s="104"/>
      <c r="E19" s="116"/>
      <c r="F19" s="3"/>
      <c r="G19" s="260"/>
      <c r="H19" s="104"/>
      <c r="I19" s="104"/>
      <c r="J19" s="116"/>
    </row>
    <row r="20" spans="1:10" ht="19.5" customHeight="1" x14ac:dyDescent="0.15">
      <c r="A20" s="251"/>
      <c r="B20" s="254"/>
      <c r="C20" s="108"/>
      <c r="D20" s="104"/>
      <c r="E20" s="116"/>
      <c r="F20" s="3"/>
      <c r="G20" s="260"/>
      <c r="H20" s="104"/>
      <c r="I20" s="104"/>
      <c r="J20" s="116"/>
    </row>
    <row r="21" spans="1:10" ht="19.5" customHeight="1" x14ac:dyDescent="0.15">
      <c r="A21" s="251"/>
      <c r="B21" s="254"/>
      <c r="C21" s="108"/>
      <c r="D21" s="104"/>
      <c r="E21" s="116"/>
      <c r="F21" s="3"/>
      <c r="G21" s="260"/>
      <c r="H21" s="104"/>
      <c r="I21" s="104"/>
      <c r="J21" s="116"/>
    </row>
    <row r="22" spans="1:10" ht="19.5" customHeight="1" thickBot="1" x14ac:dyDescent="0.2">
      <c r="A22" s="251"/>
      <c r="B22" s="255"/>
      <c r="C22" s="119" t="s">
        <v>161</v>
      </c>
      <c r="D22" s="120"/>
      <c r="E22" s="121"/>
      <c r="F22" s="3"/>
      <c r="G22" s="261"/>
      <c r="H22" s="120" t="s">
        <v>161</v>
      </c>
      <c r="I22" s="120"/>
      <c r="J22" s="121"/>
    </row>
    <row r="23" spans="1:10" ht="19.5" customHeight="1" x14ac:dyDescent="0.15">
      <c r="A23" s="251"/>
      <c r="B23" s="253" t="s">
        <v>159</v>
      </c>
      <c r="C23" s="114" t="s">
        <v>160</v>
      </c>
      <c r="D23" s="114"/>
      <c r="E23" s="115"/>
      <c r="F23" s="3"/>
      <c r="G23" s="259" t="s">
        <v>188</v>
      </c>
      <c r="H23" s="114" t="s">
        <v>189</v>
      </c>
      <c r="I23" s="114"/>
      <c r="J23" s="115"/>
    </row>
    <row r="24" spans="1:10" ht="19.5" customHeight="1" x14ac:dyDescent="0.15">
      <c r="A24" s="251"/>
      <c r="B24" s="254"/>
      <c r="C24" s="104" t="s">
        <v>163</v>
      </c>
      <c r="D24" s="104"/>
      <c r="E24" s="116"/>
      <c r="F24" s="3"/>
      <c r="G24" s="260"/>
      <c r="H24" s="104" t="s">
        <v>190</v>
      </c>
      <c r="I24" s="104"/>
      <c r="J24" s="116"/>
    </row>
    <row r="25" spans="1:10" ht="19.5" customHeight="1" x14ac:dyDescent="0.15">
      <c r="A25" s="251"/>
      <c r="B25" s="254"/>
      <c r="C25" s="104" t="s">
        <v>162</v>
      </c>
      <c r="D25" s="104"/>
      <c r="E25" s="116"/>
      <c r="F25" s="3"/>
      <c r="G25" s="260"/>
      <c r="H25" s="104" t="s">
        <v>191</v>
      </c>
      <c r="I25" s="104"/>
      <c r="J25" s="116"/>
    </row>
    <row r="26" spans="1:10" ht="19.5" customHeight="1" x14ac:dyDescent="0.15">
      <c r="A26" s="251"/>
      <c r="B26" s="254"/>
      <c r="C26" s="104"/>
      <c r="D26" s="104"/>
      <c r="E26" s="116"/>
      <c r="F26" s="3"/>
      <c r="G26" s="260"/>
      <c r="H26" s="104" t="s">
        <v>192</v>
      </c>
      <c r="I26" s="104"/>
      <c r="J26" s="116"/>
    </row>
    <row r="27" spans="1:10" ht="19.5" customHeight="1" x14ac:dyDescent="0.15">
      <c r="A27" s="251"/>
      <c r="B27" s="254"/>
      <c r="C27" s="104"/>
      <c r="D27" s="104"/>
      <c r="E27" s="116"/>
      <c r="F27" s="3"/>
      <c r="G27" s="260"/>
      <c r="H27" s="104" t="s">
        <v>193</v>
      </c>
      <c r="I27" s="104"/>
      <c r="J27" s="116"/>
    </row>
    <row r="28" spans="1:10" ht="19.5" customHeight="1" x14ac:dyDescent="0.15">
      <c r="A28" s="251"/>
      <c r="B28" s="254"/>
      <c r="C28" s="104"/>
      <c r="D28" s="104"/>
      <c r="E28" s="116"/>
      <c r="F28" s="3"/>
      <c r="G28" s="260"/>
      <c r="H28" s="104"/>
      <c r="I28" s="104"/>
      <c r="J28" s="116"/>
    </row>
    <row r="29" spans="1:10" ht="19.5" customHeight="1" thickBot="1" x14ac:dyDescent="0.2">
      <c r="A29" s="251"/>
      <c r="B29" s="255"/>
      <c r="C29" s="120" t="s">
        <v>161</v>
      </c>
      <c r="D29" s="120"/>
      <c r="E29" s="121"/>
      <c r="F29" s="3"/>
      <c r="G29" s="260"/>
      <c r="H29" s="104"/>
      <c r="I29" s="104"/>
      <c r="J29" s="116"/>
    </row>
    <row r="30" spans="1:10" ht="19.5" customHeight="1" x14ac:dyDescent="0.15">
      <c r="A30" s="251"/>
      <c r="B30" s="253" t="s">
        <v>164</v>
      </c>
      <c r="C30" s="114"/>
      <c r="D30" s="114"/>
      <c r="E30" s="115"/>
      <c r="F30" s="3"/>
      <c r="G30" s="260"/>
      <c r="H30" s="104"/>
      <c r="I30" s="104"/>
      <c r="J30" s="116"/>
    </row>
    <row r="31" spans="1:10" ht="19.5" customHeight="1" x14ac:dyDescent="0.15">
      <c r="A31" s="251"/>
      <c r="B31" s="254"/>
      <c r="C31" s="104"/>
      <c r="D31" s="104"/>
      <c r="E31" s="116"/>
      <c r="F31" s="3"/>
      <c r="G31" s="260"/>
      <c r="H31" s="104"/>
      <c r="I31" s="104"/>
      <c r="J31" s="116"/>
    </row>
    <row r="32" spans="1:10" ht="19.5" customHeight="1" x14ac:dyDescent="0.15">
      <c r="A32" s="251"/>
      <c r="B32" s="254"/>
      <c r="C32" s="104"/>
      <c r="D32" s="104"/>
      <c r="E32" s="116"/>
      <c r="F32" s="3"/>
      <c r="G32" s="260"/>
      <c r="H32" s="104"/>
      <c r="I32" s="104"/>
      <c r="J32" s="116"/>
    </row>
    <row r="33" spans="1:10" ht="19.5" customHeight="1" thickBot="1" x14ac:dyDescent="0.2">
      <c r="A33" s="252"/>
      <c r="B33" s="255"/>
      <c r="C33" s="120" t="s">
        <v>161</v>
      </c>
      <c r="D33" s="120"/>
      <c r="E33" s="121"/>
      <c r="F33" s="3"/>
      <c r="G33" s="261"/>
      <c r="H33" s="120" t="s">
        <v>161</v>
      </c>
      <c r="I33" s="120"/>
      <c r="J33" s="121"/>
    </row>
    <row r="34" spans="1:10" ht="16.5" thickBot="1" x14ac:dyDescent="0.2">
      <c r="A34" s="136" t="s">
        <v>197</v>
      </c>
      <c r="B34" s="127"/>
      <c r="C34" s="128"/>
      <c r="D34" s="129"/>
      <c r="E34" s="130"/>
      <c r="F34" s="3"/>
      <c r="G34" s="136" t="s">
        <v>198</v>
      </c>
      <c r="H34" s="127"/>
      <c r="I34" s="127"/>
      <c r="J34" s="137"/>
    </row>
    <row r="35" spans="1:10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17.25" thickBot="1" x14ac:dyDescent="0.2">
      <c r="A36" s="112" t="s">
        <v>204</v>
      </c>
      <c r="B36" s="3"/>
      <c r="C36" s="3"/>
      <c r="D36" s="3"/>
      <c r="E36" s="3"/>
      <c r="F36" s="3"/>
    </row>
    <row r="37" spans="1:10" x14ac:dyDescent="0.15">
      <c r="A37" s="250" t="s">
        <v>165</v>
      </c>
      <c r="B37" s="132" t="s">
        <v>185</v>
      </c>
      <c r="C37" s="132"/>
      <c r="D37" s="132"/>
      <c r="E37" s="133"/>
      <c r="F37" s="3"/>
      <c r="G37" s="131" t="s">
        <v>186</v>
      </c>
      <c r="H37" s="132"/>
      <c r="I37" s="132"/>
      <c r="J37" s="133"/>
    </row>
    <row r="38" spans="1:10" ht="16.5" thickBot="1" x14ac:dyDescent="0.2">
      <c r="A38" s="251"/>
      <c r="B38" s="14" t="s">
        <v>146</v>
      </c>
      <c r="C38" s="78"/>
      <c r="D38" s="105" t="s">
        <v>147</v>
      </c>
      <c r="E38" s="126" t="s">
        <v>148</v>
      </c>
      <c r="F38" s="3"/>
      <c r="G38" s="134" t="s">
        <v>146</v>
      </c>
      <c r="H38" s="78"/>
      <c r="I38" s="105" t="s">
        <v>147</v>
      </c>
      <c r="J38" s="126" t="s">
        <v>148</v>
      </c>
    </row>
    <row r="39" spans="1:10" ht="19.5" customHeight="1" x14ac:dyDescent="0.15">
      <c r="A39" s="251"/>
      <c r="B39" s="253" t="s">
        <v>166</v>
      </c>
      <c r="C39" s="114" t="s">
        <v>167</v>
      </c>
      <c r="D39" s="114"/>
      <c r="E39" s="115"/>
      <c r="F39" s="3"/>
      <c r="G39" s="122"/>
      <c r="H39" s="114"/>
      <c r="I39" s="114"/>
      <c r="J39" s="115"/>
    </row>
    <row r="40" spans="1:10" ht="19.5" customHeight="1" x14ac:dyDescent="0.15">
      <c r="A40" s="251"/>
      <c r="B40" s="254"/>
      <c r="C40" s="104" t="s">
        <v>168</v>
      </c>
      <c r="D40" s="104"/>
      <c r="E40" s="116"/>
      <c r="F40" s="3"/>
      <c r="G40" s="125"/>
      <c r="H40" s="104"/>
      <c r="I40" s="104"/>
      <c r="J40" s="116"/>
    </row>
    <row r="41" spans="1:10" ht="19.5" customHeight="1" x14ac:dyDescent="0.15">
      <c r="A41" s="251"/>
      <c r="B41" s="254"/>
      <c r="C41" s="104" t="s">
        <v>169</v>
      </c>
      <c r="D41" s="104"/>
      <c r="E41" s="116"/>
      <c r="F41" s="3"/>
      <c r="G41" s="125"/>
      <c r="H41" s="104"/>
      <c r="I41" s="104"/>
      <c r="J41" s="116"/>
    </row>
    <row r="42" spans="1:10" ht="19.5" customHeight="1" x14ac:dyDescent="0.15">
      <c r="A42" s="251"/>
      <c r="B42" s="254"/>
      <c r="C42" s="104"/>
      <c r="D42" s="104"/>
      <c r="E42" s="116"/>
      <c r="F42" s="3"/>
      <c r="G42" s="125"/>
      <c r="H42" s="104"/>
      <c r="I42" s="104"/>
      <c r="J42" s="116"/>
    </row>
    <row r="43" spans="1:10" ht="19.5" customHeight="1" x14ac:dyDescent="0.15">
      <c r="A43" s="251"/>
      <c r="B43" s="254"/>
      <c r="C43" s="104"/>
      <c r="D43" s="104"/>
      <c r="E43" s="116"/>
      <c r="F43" s="3"/>
      <c r="G43" s="125"/>
      <c r="H43" s="104"/>
      <c r="I43" s="104"/>
      <c r="J43" s="116"/>
    </row>
    <row r="44" spans="1:10" ht="19.5" customHeight="1" thickBot="1" x14ac:dyDescent="0.2">
      <c r="A44" s="251"/>
      <c r="B44" s="255"/>
      <c r="C44" s="120" t="s">
        <v>161</v>
      </c>
      <c r="D44" s="120"/>
      <c r="E44" s="121"/>
      <c r="F44" s="3"/>
      <c r="G44" s="140"/>
      <c r="H44" s="117"/>
      <c r="I44" s="117"/>
      <c r="J44" s="118"/>
    </row>
    <row r="45" spans="1:10" ht="19.5" customHeight="1" x14ac:dyDescent="0.15">
      <c r="A45" s="251"/>
      <c r="B45" s="256" t="s">
        <v>217</v>
      </c>
      <c r="C45" s="114" t="s">
        <v>170</v>
      </c>
      <c r="D45" s="114"/>
      <c r="E45" s="115"/>
      <c r="F45" s="3"/>
      <c r="G45" s="259" t="s">
        <v>195</v>
      </c>
      <c r="H45" s="114" t="s">
        <v>206</v>
      </c>
      <c r="I45" s="114"/>
      <c r="J45" s="115"/>
    </row>
    <row r="46" spans="1:10" ht="19.5" customHeight="1" x14ac:dyDescent="0.15">
      <c r="A46" s="251"/>
      <c r="B46" s="257"/>
      <c r="C46" s="104" t="s">
        <v>171</v>
      </c>
      <c r="D46" s="104"/>
      <c r="E46" s="116"/>
      <c r="F46" s="3"/>
      <c r="G46" s="260"/>
      <c r="H46" s="104" t="s">
        <v>207</v>
      </c>
      <c r="I46" s="104"/>
      <c r="J46" s="116"/>
    </row>
    <row r="47" spans="1:10" ht="19.5" customHeight="1" x14ac:dyDescent="0.15">
      <c r="A47" s="251"/>
      <c r="B47" s="257"/>
      <c r="C47" s="104" t="s">
        <v>172</v>
      </c>
      <c r="D47" s="104"/>
      <c r="E47" s="116"/>
      <c r="F47" s="3"/>
      <c r="G47" s="260"/>
      <c r="H47" s="104" t="s">
        <v>208</v>
      </c>
      <c r="I47" s="104"/>
      <c r="J47" s="116"/>
    </row>
    <row r="48" spans="1:10" ht="19.5" customHeight="1" x14ac:dyDescent="0.15">
      <c r="A48" s="251"/>
      <c r="B48" s="257"/>
      <c r="C48" s="104" t="s">
        <v>173</v>
      </c>
      <c r="D48" s="104"/>
      <c r="E48" s="116"/>
      <c r="F48" s="3"/>
      <c r="G48" s="260"/>
      <c r="H48" s="104" t="s">
        <v>209</v>
      </c>
      <c r="I48" s="104"/>
      <c r="J48" s="116"/>
    </row>
    <row r="49" spans="1:10" ht="19.5" customHeight="1" x14ac:dyDescent="0.15">
      <c r="A49" s="251"/>
      <c r="B49" s="257"/>
      <c r="C49" s="104" t="s">
        <v>174</v>
      </c>
      <c r="D49" s="104"/>
      <c r="E49" s="116"/>
      <c r="F49" s="3"/>
      <c r="G49" s="260"/>
      <c r="H49" s="104" t="s">
        <v>210</v>
      </c>
      <c r="I49" s="104"/>
      <c r="J49" s="116"/>
    </row>
    <row r="50" spans="1:10" ht="19.5" customHeight="1" x14ac:dyDescent="0.15">
      <c r="A50" s="251"/>
      <c r="B50" s="257"/>
      <c r="C50" s="104" t="s">
        <v>175</v>
      </c>
      <c r="D50" s="104"/>
      <c r="E50" s="116"/>
      <c r="F50" s="3"/>
      <c r="G50" s="260"/>
      <c r="H50" s="104" t="s">
        <v>211</v>
      </c>
      <c r="I50" s="104"/>
      <c r="J50" s="116"/>
    </row>
    <row r="51" spans="1:10" ht="19.5" customHeight="1" x14ac:dyDescent="0.15">
      <c r="A51" s="251"/>
      <c r="B51" s="257"/>
      <c r="C51" s="104" t="s">
        <v>176</v>
      </c>
      <c r="D51" s="104"/>
      <c r="E51" s="116"/>
      <c r="F51" s="3"/>
      <c r="G51" s="260"/>
      <c r="H51" s="104" t="s">
        <v>212</v>
      </c>
      <c r="I51" s="104"/>
      <c r="J51" s="116"/>
    </row>
    <row r="52" spans="1:10" ht="19.5" customHeight="1" x14ac:dyDescent="0.15">
      <c r="A52" s="251"/>
      <c r="B52" s="257"/>
      <c r="C52" s="104" t="s">
        <v>177</v>
      </c>
      <c r="D52" s="104"/>
      <c r="E52" s="116"/>
      <c r="F52" s="3"/>
      <c r="G52" s="260"/>
      <c r="H52" s="104"/>
      <c r="I52" s="104"/>
      <c r="J52" s="116"/>
    </row>
    <row r="53" spans="1:10" ht="19.5" customHeight="1" x14ac:dyDescent="0.15">
      <c r="A53" s="251"/>
      <c r="B53" s="257"/>
      <c r="C53" s="104" t="s">
        <v>178</v>
      </c>
      <c r="D53" s="104"/>
      <c r="E53" s="116"/>
      <c r="F53" s="3"/>
      <c r="G53" s="260"/>
      <c r="H53" s="104"/>
      <c r="I53" s="104"/>
      <c r="J53" s="116"/>
    </row>
    <row r="54" spans="1:10" ht="19.5" customHeight="1" x14ac:dyDescent="0.15">
      <c r="A54" s="251"/>
      <c r="B54" s="257"/>
      <c r="C54" s="104" t="s">
        <v>179</v>
      </c>
      <c r="D54" s="104"/>
      <c r="E54" s="116"/>
      <c r="F54" s="3"/>
      <c r="G54" s="260"/>
      <c r="H54" s="104"/>
      <c r="I54" s="104"/>
      <c r="J54" s="116"/>
    </row>
    <row r="55" spans="1:10" ht="19.5" customHeight="1" thickBot="1" x14ac:dyDescent="0.2">
      <c r="A55" s="251"/>
      <c r="B55" s="257"/>
      <c r="C55" s="104" t="s">
        <v>180</v>
      </c>
      <c r="D55" s="104"/>
      <c r="E55" s="116"/>
      <c r="F55" s="3"/>
      <c r="G55" s="260"/>
      <c r="H55" s="120" t="s">
        <v>218</v>
      </c>
      <c r="I55" s="120"/>
      <c r="J55" s="120"/>
    </row>
    <row r="56" spans="1:10" ht="19.5" customHeight="1" x14ac:dyDescent="0.15">
      <c r="A56" s="251"/>
      <c r="B56" s="257"/>
      <c r="C56" s="104" t="s">
        <v>181</v>
      </c>
      <c r="D56" s="104"/>
      <c r="E56" s="116"/>
      <c r="F56" s="3"/>
      <c r="G56" s="260"/>
      <c r="H56" s="107" t="s">
        <v>213</v>
      </c>
      <c r="I56" s="107"/>
      <c r="J56" s="141"/>
    </row>
    <row r="57" spans="1:10" ht="19.5" customHeight="1" x14ac:dyDescent="0.15">
      <c r="A57" s="251"/>
      <c r="B57" s="257"/>
      <c r="C57" s="104" t="s">
        <v>182</v>
      </c>
      <c r="D57" s="104"/>
      <c r="E57" s="116"/>
      <c r="F57" s="3"/>
      <c r="G57" s="260"/>
      <c r="H57" s="104" t="s">
        <v>214</v>
      </c>
      <c r="I57" s="104"/>
      <c r="J57" s="116"/>
    </row>
    <row r="58" spans="1:10" ht="19.5" customHeight="1" x14ac:dyDescent="0.15">
      <c r="A58" s="251"/>
      <c r="B58" s="257"/>
      <c r="C58" s="104" t="s">
        <v>183</v>
      </c>
      <c r="D58" s="104"/>
      <c r="E58" s="116"/>
      <c r="F58" s="3"/>
      <c r="G58" s="260"/>
      <c r="H58" s="104" t="s">
        <v>196</v>
      </c>
      <c r="I58" s="104"/>
      <c r="J58" s="116"/>
    </row>
    <row r="59" spans="1:10" ht="19.5" customHeight="1" x14ac:dyDescent="0.15">
      <c r="A59" s="251"/>
      <c r="B59" s="257"/>
      <c r="C59" s="104"/>
      <c r="D59" s="104"/>
      <c r="E59" s="116"/>
      <c r="F59" s="3"/>
      <c r="G59" s="260"/>
      <c r="H59" s="104"/>
      <c r="I59" s="104"/>
      <c r="J59" s="116"/>
    </row>
    <row r="60" spans="1:10" ht="19.5" customHeight="1" x14ac:dyDescent="0.15">
      <c r="A60" s="251"/>
      <c r="B60" s="257"/>
      <c r="C60" s="104"/>
      <c r="D60" s="104"/>
      <c r="E60" s="116"/>
      <c r="F60" s="3"/>
      <c r="G60" s="260"/>
      <c r="H60" s="104"/>
      <c r="I60" s="104"/>
      <c r="J60" s="116"/>
    </row>
    <row r="61" spans="1:10" ht="19.5" customHeight="1" thickBot="1" x14ac:dyDescent="0.2">
      <c r="A61" s="251"/>
      <c r="B61" s="258"/>
      <c r="C61" s="120" t="s">
        <v>161</v>
      </c>
      <c r="D61" s="120"/>
      <c r="E61" s="121"/>
      <c r="F61" s="3"/>
      <c r="G61" s="261"/>
      <c r="H61" s="120" t="s">
        <v>161</v>
      </c>
      <c r="I61" s="120"/>
      <c r="J61" s="121"/>
    </row>
    <row r="62" spans="1:10" ht="16.5" thickBot="1" x14ac:dyDescent="0.2">
      <c r="A62" s="252"/>
      <c r="B62" s="127" t="s">
        <v>2</v>
      </c>
      <c r="C62" s="127"/>
      <c r="D62" s="129"/>
      <c r="E62" s="130" t="s">
        <v>199</v>
      </c>
      <c r="F62" s="3"/>
      <c r="G62" s="136" t="s">
        <v>2</v>
      </c>
      <c r="H62" s="127"/>
      <c r="I62" s="129"/>
      <c r="J62" s="130" t="s">
        <v>200</v>
      </c>
    </row>
    <row r="63" spans="1:10" x14ac:dyDescent="0.15">
      <c r="A63" s="3"/>
      <c r="B63" s="3"/>
      <c r="C63" s="3"/>
      <c r="D63" s="3"/>
      <c r="E63" s="3"/>
      <c r="F63" s="3"/>
      <c r="G63" s="3" t="s">
        <v>215</v>
      </c>
      <c r="H63" s="3"/>
      <c r="I63" s="3"/>
      <c r="J63" s="3"/>
    </row>
  </sheetData>
  <mergeCells count="12">
    <mergeCell ref="F5:G6"/>
    <mergeCell ref="H5:J6"/>
    <mergeCell ref="B10:B22"/>
    <mergeCell ref="B23:B29"/>
    <mergeCell ref="B30:B33"/>
    <mergeCell ref="G10:G22"/>
    <mergeCell ref="G23:G33"/>
    <mergeCell ref="A8:A33"/>
    <mergeCell ref="B39:B44"/>
    <mergeCell ref="B45:B61"/>
    <mergeCell ref="A37:A62"/>
    <mergeCell ref="G45:G61"/>
  </mergeCells>
  <phoneticPr fontId="2"/>
  <printOptions horizontalCentered="1"/>
  <pageMargins left="0.25" right="0.25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2:AC58"/>
  <sheetViews>
    <sheetView view="pageBreakPreview" zoomScale="85" zoomScaleNormal="100" zoomScaleSheetLayoutView="85" workbookViewId="0">
      <selection activeCell="V50" sqref="V50"/>
    </sheetView>
  </sheetViews>
  <sheetFormatPr defaultColWidth="5.5" defaultRowHeight="13.5" x14ac:dyDescent="0.15"/>
  <cols>
    <col min="1" max="18" width="5.5" style="21"/>
    <col min="19" max="19" width="5.5" style="21" customWidth="1"/>
    <col min="20" max="20" width="11.125" style="21" bestFit="1" customWidth="1"/>
    <col min="21" max="16384" width="5.5" style="21"/>
  </cols>
  <sheetData>
    <row r="2" spans="2:29" x14ac:dyDescent="0.15">
      <c r="B2" s="21" t="s">
        <v>80</v>
      </c>
    </row>
    <row r="3" spans="2:29" ht="14.25" thickBot="1" x14ac:dyDescent="0.2"/>
    <row r="4" spans="2:29" ht="20.25" thickBot="1" x14ac:dyDescent="0.2">
      <c r="B4" s="62"/>
      <c r="C4" s="63"/>
      <c r="D4" s="21" t="s">
        <v>113</v>
      </c>
      <c r="R4" s="9" t="s">
        <v>115</v>
      </c>
      <c r="S4" s="9"/>
      <c r="T4" s="9"/>
      <c r="U4" s="9"/>
      <c r="V4" s="9"/>
      <c r="W4" s="9"/>
      <c r="X4" s="1"/>
      <c r="Y4" s="1"/>
      <c r="Z4" s="1"/>
      <c r="AA4" s="1"/>
      <c r="AB4" s="1"/>
      <c r="AC4" s="1"/>
    </row>
    <row r="5" spans="2:29" ht="19.5" x14ac:dyDescent="0.15">
      <c r="R5" s="94" t="s">
        <v>136</v>
      </c>
      <c r="S5" s="9" t="s">
        <v>117</v>
      </c>
      <c r="T5" s="9"/>
      <c r="U5" s="9"/>
      <c r="V5" s="9"/>
      <c r="W5" s="9"/>
      <c r="X5" s="1"/>
      <c r="Y5" s="1"/>
      <c r="Z5" s="1"/>
      <c r="AA5" s="1"/>
      <c r="AB5" s="1"/>
      <c r="AC5" s="1"/>
    </row>
    <row r="6" spans="2:29" ht="19.5" x14ac:dyDescent="0.15">
      <c r="B6" s="21" t="s">
        <v>92</v>
      </c>
      <c r="R6" s="9"/>
      <c r="S6" s="9"/>
      <c r="T6" s="9"/>
      <c r="U6" s="9"/>
      <c r="V6" s="9"/>
      <c r="W6" s="9"/>
      <c r="X6" s="1"/>
      <c r="Y6" s="1"/>
      <c r="Z6" s="1"/>
      <c r="AA6" s="1"/>
      <c r="AB6" s="1"/>
      <c r="AC6" s="1"/>
    </row>
    <row r="7" spans="2:29" ht="20.25" thickBot="1" x14ac:dyDescent="0.2">
      <c r="B7" s="23" t="s">
        <v>93</v>
      </c>
      <c r="C7" s="26"/>
      <c r="D7" s="23" t="s">
        <v>94</v>
      </c>
      <c r="E7" s="26"/>
      <c r="F7" s="23" t="s">
        <v>95</v>
      </c>
      <c r="G7" s="24"/>
      <c r="H7" s="24"/>
      <c r="I7" s="24"/>
      <c r="J7" s="24"/>
      <c r="K7" s="24"/>
      <c r="L7" s="24"/>
      <c r="M7" s="24"/>
      <c r="N7" s="24"/>
      <c r="O7" s="26"/>
      <c r="R7" s="9" t="s">
        <v>118</v>
      </c>
      <c r="S7" s="9"/>
      <c r="T7" s="9"/>
      <c r="U7" s="9"/>
      <c r="V7" s="9"/>
      <c r="W7" s="9"/>
      <c r="X7" s="1"/>
      <c r="Y7" s="1"/>
      <c r="Z7" s="1"/>
      <c r="AA7" s="1"/>
      <c r="AB7" s="1"/>
      <c r="AC7" s="1"/>
    </row>
    <row r="8" spans="2:29" ht="20.25" thickBot="1" x14ac:dyDescent="0.2">
      <c r="B8" s="270" t="s">
        <v>96</v>
      </c>
      <c r="C8" s="271"/>
      <c r="D8" s="270">
        <v>5</v>
      </c>
      <c r="E8" s="271"/>
      <c r="F8" s="270" t="s">
        <v>97</v>
      </c>
      <c r="G8" s="272"/>
      <c r="H8" s="272"/>
      <c r="I8" s="272"/>
      <c r="J8" s="272"/>
      <c r="K8" s="272"/>
      <c r="L8" s="272"/>
      <c r="M8" s="272"/>
      <c r="N8" s="272"/>
      <c r="O8" s="271"/>
      <c r="R8" s="94" t="s">
        <v>136</v>
      </c>
      <c r="S8" s="9" t="s">
        <v>119</v>
      </c>
      <c r="T8" s="9"/>
      <c r="U8" s="9"/>
      <c r="V8" s="9"/>
      <c r="W8" s="9"/>
      <c r="X8" s="1"/>
      <c r="Y8" s="1"/>
      <c r="Z8" s="1"/>
      <c r="AA8" s="1"/>
      <c r="AB8" s="1"/>
      <c r="AC8" s="1"/>
    </row>
    <row r="9" spans="2:29" ht="19.5" x14ac:dyDescent="0.15">
      <c r="R9" s="94" t="s">
        <v>137</v>
      </c>
      <c r="S9" s="9" t="s">
        <v>121</v>
      </c>
      <c r="T9" s="9"/>
      <c r="U9" s="9"/>
      <c r="V9" s="9"/>
      <c r="W9" s="9"/>
      <c r="X9" s="1"/>
      <c r="Y9" s="1"/>
      <c r="Z9" s="1"/>
      <c r="AA9" s="1"/>
      <c r="AB9" s="1"/>
      <c r="AC9" s="1"/>
    </row>
    <row r="10" spans="2:29" ht="19.5" x14ac:dyDescent="0.15">
      <c r="R10" s="94" t="s">
        <v>138</v>
      </c>
      <c r="S10" s="9" t="s">
        <v>123</v>
      </c>
      <c r="T10" s="9"/>
      <c r="U10" s="9"/>
      <c r="V10" s="9"/>
      <c r="W10" s="9"/>
      <c r="X10" s="1"/>
      <c r="Y10" s="1"/>
      <c r="Z10" s="1"/>
      <c r="AA10" s="1"/>
      <c r="AB10" s="1"/>
      <c r="AC10" s="1"/>
    </row>
    <row r="11" spans="2:29" ht="19.5" x14ac:dyDescent="0.15">
      <c r="B11" s="22" t="s">
        <v>77</v>
      </c>
      <c r="C11" s="21" t="s">
        <v>34</v>
      </c>
      <c r="R11" s="9"/>
      <c r="S11" s="9" t="s">
        <v>124</v>
      </c>
      <c r="T11" s="9"/>
      <c r="U11" s="9"/>
      <c r="V11" s="9"/>
      <c r="W11" s="9"/>
      <c r="X11" s="1"/>
      <c r="Y11" s="1"/>
      <c r="Z11" s="1"/>
      <c r="AA11" s="1"/>
      <c r="AB11" s="1"/>
      <c r="AC11" s="1"/>
    </row>
    <row r="12" spans="2:29" ht="20.25" thickBot="1" x14ac:dyDescent="0.2">
      <c r="B12" s="269" t="s">
        <v>3</v>
      </c>
      <c r="C12" s="269"/>
      <c r="D12" s="269"/>
      <c r="E12" s="36" t="s">
        <v>5</v>
      </c>
      <c r="F12" s="37"/>
      <c r="G12" s="37"/>
      <c r="H12" s="38"/>
      <c r="I12" s="38"/>
      <c r="J12" s="38"/>
      <c r="K12" s="38"/>
      <c r="L12" s="38"/>
      <c r="M12" s="37"/>
      <c r="N12" s="37"/>
      <c r="O12" s="39"/>
      <c r="R12" s="9"/>
      <c r="S12" s="9" t="s">
        <v>125</v>
      </c>
      <c r="T12" s="9"/>
      <c r="U12" s="9"/>
      <c r="V12" s="9"/>
      <c r="W12" s="9"/>
      <c r="X12" s="1"/>
      <c r="Y12" s="1"/>
      <c r="Z12" s="1"/>
      <c r="AA12" s="1"/>
      <c r="AB12" s="1"/>
      <c r="AC12" s="1"/>
    </row>
    <row r="13" spans="2:29" ht="20.25" thickBot="1" x14ac:dyDescent="0.2">
      <c r="B13" s="269" t="s">
        <v>49</v>
      </c>
      <c r="C13" s="269"/>
      <c r="D13" s="266"/>
      <c r="E13" s="97">
        <v>2558000</v>
      </c>
      <c r="F13" s="98"/>
      <c r="G13" s="99"/>
      <c r="H13" s="27" t="s">
        <v>73</v>
      </c>
      <c r="I13" s="267" t="s">
        <v>72</v>
      </c>
      <c r="J13" s="267"/>
      <c r="K13" s="267"/>
      <c r="L13" s="27" t="s">
        <v>24</v>
      </c>
      <c r="M13" s="97">
        <v>29000</v>
      </c>
      <c r="N13" s="97"/>
      <c r="O13" s="100"/>
      <c r="R13" s="9"/>
      <c r="S13" s="94" t="s">
        <v>139</v>
      </c>
      <c r="T13" s="9" t="s">
        <v>128</v>
      </c>
      <c r="U13" s="9"/>
      <c r="V13" s="9"/>
      <c r="W13" s="9"/>
      <c r="X13" s="1"/>
      <c r="Y13" s="1"/>
      <c r="Z13" s="1"/>
      <c r="AA13" s="1"/>
      <c r="AB13" s="1"/>
      <c r="AC13" s="1"/>
    </row>
    <row r="14" spans="2:29" ht="20.25" thickBot="1" x14ac:dyDescent="0.2">
      <c r="B14" s="269" t="s">
        <v>6</v>
      </c>
      <c r="C14" s="269"/>
      <c r="D14" s="266"/>
      <c r="E14" s="97">
        <v>4734000</v>
      </c>
      <c r="F14" s="97"/>
      <c r="G14" s="100"/>
      <c r="H14" s="27" t="s">
        <v>73</v>
      </c>
      <c r="I14" s="267" t="s">
        <v>74</v>
      </c>
      <c r="J14" s="267"/>
      <c r="K14" s="267"/>
      <c r="L14" s="27" t="s">
        <v>24</v>
      </c>
      <c r="M14" s="97">
        <v>26000</v>
      </c>
      <c r="N14" s="97"/>
      <c r="O14" s="100"/>
      <c r="R14" s="9"/>
      <c r="S14" s="94" t="s">
        <v>127</v>
      </c>
      <c r="T14" s="9" t="s">
        <v>129</v>
      </c>
      <c r="U14" s="9"/>
      <c r="V14" s="9"/>
      <c r="W14" s="9"/>
      <c r="X14" s="1"/>
      <c r="Y14" s="1"/>
      <c r="Z14" s="1"/>
      <c r="AA14" s="1"/>
      <c r="AB14" s="1"/>
      <c r="AC14" s="1"/>
    </row>
    <row r="15" spans="2:29" ht="20.25" thickBot="1" x14ac:dyDescent="0.2">
      <c r="B15" s="269" t="s">
        <v>7</v>
      </c>
      <c r="C15" s="269"/>
      <c r="D15" s="266"/>
      <c r="E15" s="97">
        <v>4734000</v>
      </c>
      <c r="F15" s="97"/>
      <c r="G15" s="100"/>
      <c r="H15" s="25"/>
      <c r="I15" s="25"/>
      <c r="J15" s="25"/>
      <c r="K15" s="25"/>
      <c r="L15" s="25"/>
      <c r="M15" s="28"/>
      <c r="N15" s="28"/>
      <c r="O15" s="29"/>
      <c r="R15" s="9"/>
      <c r="S15" s="95"/>
      <c r="T15" s="9"/>
      <c r="U15" s="9"/>
      <c r="V15" s="9"/>
      <c r="W15" s="9"/>
      <c r="X15" s="1"/>
      <c r="Y15" s="1"/>
      <c r="Z15" s="1"/>
      <c r="AA15" s="1"/>
      <c r="AB15" s="1"/>
      <c r="AC15" s="1"/>
    </row>
    <row r="16" spans="2:29" ht="20.25" thickBot="1" x14ac:dyDescent="0.2">
      <c r="B16" s="269" t="s">
        <v>8</v>
      </c>
      <c r="C16" s="269"/>
      <c r="D16" s="266"/>
      <c r="E16" s="97">
        <v>4734000</v>
      </c>
      <c r="F16" s="97"/>
      <c r="G16" s="100"/>
      <c r="H16" s="27" t="s">
        <v>73</v>
      </c>
      <c r="I16" s="267" t="s">
        <v>75</v>
      </c>
      <c r="J16" s="267"/>
      <c r="K16" s="267"/>
      <c r="L16" s="27" t="s">
        <v>76</v>
      </c>
      <c r="M16" s="97">
        <v>69000</v>
      </c>
      <c r="N16" s="97"/>
      <c r="O16" s="100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1"/>
    </row>
    <row r="17" spans="2:29" ht="20.25" thickBot="1" x14ac:dyDescent="0.2">
      <c r="B17" s="269" t="s">
        <v>50</v>
      </c>
      <c r="C17" s="269"/>
      <c r="D17" s="266"/>
      <c r="E17" s="97">
        <v>2917000</v>
      </c>
      <c r="F17" s="97"/>
      <c r="G17" s="100"/>
      <c r="H17" s="25"/>
      <c r="I17" s="25"/>
      <c r="J17" s="25"/>
      <c r="K17" s="25"/>
      <c r="L17" s="25"/>
      <c r="M17" s="30"/>
      <c r="N17" s="30"/>
      <c r="O17" s="31"/>
      <c r="R17" s="9" t="s">
        <v>130</v>
      </c>
      <c r="S17" s="9"/>
      <c r="T17" s="9"/>
      <c r="U17" s="9"/>
      <c r="V17" s="9"/>
      <c r="W17" s="9"/>
      <c r="X17" s="1"/>
      <c r="Y17" s="1"/>
      <c r="Z17" s="1"/>
      <c r="AA17" s="1"/>
      <c r="AB17" s="1"/>
      <c r="AC17" s="1"/>
    </row>
    <row r="18" spans="2:29" ht="19.5" x14ac:dyDescent="0.15">
      <c r="R18" s="94" t="s">
        <v>140</v>
      </c>
      <c r="S18" s="9" t="s">
        <v>131</v>
      </c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2:29" ht="19.5" x14ac:dyDescent="0.15">
      <c r="B19" s="22" t="s">
        <v>23</v>
      </c>
      <c r="C19" s="21" t="s">
        <v>36</v>
      </c>
      <c r="R19" s="94" t="s">
        <v>141</v>
      </c>
      <c r="S19" s="9" t="s">
        <v>132</v>
      </c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2:29" ht="20.25" thickBot="1" x14ac:dyDescent="0.2">
      <c r="B20" s="40" t="s">
        <v>5</v>
      </c>
      <c r="C20" s="38"/>
      <c r="D20" s="38"/>
      <c r="E20" s="38"/>
      <c r="F20" s="38"/>
      <c r="G20" s="37"/>
      <c r="H20" s="37"/>
      <c r="I20" s="39"/>
      <c r="R20" s="94" t="s">
        <v>142</v>
      </c>
      <c r="S20" s="9" t="s">
        <v>133</v>
      </c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2:29" ht="20.25" thickBot="1" x14ac:dyDescent="0.2">
      <c r="B21" s="266" t="s">
        <v>78</v>
      </c>
      <c r="C21" s="267"/>
      <c r="D21" s="267"/>
      <c r="E21" s="267"/>
      <c r="F21" s="27" t="s">
        <v>24</v>
      </c>
      <c r="G21" s="97">
        <v>19000</v>
      </c>
      <c r="H21" s="97"/>
      <c r="I21" s="100"/>
      <c r="R21" s="94" t="s">
        <v>143</v>
      </c>
      <c r="S21" s="9" t="s">
        <v>135</v>
      </c>
      <c r="T21" s="1"/>
      <c r="U21" s="1"/>
      <c r="V21" s="1"/>
      <c r="W21" s="1"/>
      <c r="X21" s="1"/>
      <c r="Y21" s="1"/>
      <c r="Z21" s="1"/>
      <c r="AA21" s="1"/>
      <c r="AB21" s="1"/>
      <c r="AC21" s="1"/>
    </row>
    <row r="23" spans="2:29" x14ac:dyDescent="0.15">
      <c r="B23" s="22" t="s">
        <v>27</v>
      </c>
      <c r="C23" s="21" t="s">
        <v>28</v>
      </c>
    </row>
    <row r="24" spans="2:29" ht="14.25" thickBot="1" x14ac:dyDescent="0.2">
      <c r="B24" s="40" t="s">
        <v>5</v>
      </c>
      <c r="C24" s="38"/>
      <c r="D24" s="38"/>
      <c r="E24" s="38"/>
      <c r="F24" s="38"/>
      <c r="G24" s="38"/>
      <c r="H24" s="38"/>
      <c r="I24" s="38"/>
      <c r="J24" s="38"/>
      <c r="K24" s="37"/>
      <c r="L24" s="37"/>
      <c r="M24" s="39"/>
    </row>
    <row r="25" spans="2:29" ht="16.5" thickBot="1" x14ac:dyDescent="0.2">
      <c r="B25" s="235" t="s">
        <v>71</v>
      </c>
      <c r="C25" s="268"/>
      <c r="D25" s="268"/>
      <c r="E25" s="268"/>
      <c r="F25" s="268"/>
      <c r="G25" s="268"/>
      <c r="H25" s="268"/>
      <c r="I25" s="236"/>
      <c r="J25" s="35" t="s">
        <v>79</v>
      </c>
      <c r="K25" s="97">
        <v>409000</v>
      </c>
      <c r="L25" s="97"/>
      <c r="M25" s="100"/>
    </row>
    <row r="26" spans="2:29" ht="16.5" thickBot="1" x14ac:dyDescent="0.2">
      <c r="B26" s="151" t="s">
        <v>55</v>
      </c>
      <c r="C26" s="152"/>
      <c r="D26" s="152"/>
      <c r="E26" s="152"/>
      <c r="F26" s="152"/>
      <c r="G26" s="152"/>
      <c r="H26" s="152"/>
      <c r="I26" s="153"/>
      <c r="J26" s="34" t="s">
        <v>79</v>
      </c>
      <c r="K26" s="97">
        <v>184000</v>
      </c>
      <c r="L26" s="97"/>
      <c r="M26" s="100"/>
    </row>
    <row r="28" spans="2:29" x14ac:dyDescent="0.15">
      <c r="B28" s="22" t="s">
        <v>13</v>
      </c>
      <c r="C28" s="21" t="s">
        <v>38</v>
      </c>
    </row>
    <row r="29" spans="2:29" ht="14.25" thickBot="1" x14ac:dyDescent="0.2">
      <c r="B29" s="36" t="s">
        <v>144</v>
      </c>
      <c r="C29" s="37"/>
      <c r="D29" s="39"/>
    </row>
    <row r="30" spans="2:29" ht="14.25" thickBot="1" x14ac:dyDescent="0.2">
      <c r="B30" s="97">
        <v>2009000</v>
      </c>
      <c r="C30" s="97"/>
      <c r="D30" s="100"/>
    </row>
    <row r="32" spans="2:29" x14ac:dyDescent="0.15">
      <c r="B32" s="22" t="s">
        <v>81</v>
      </c>
      <c r="C32" s="21" t="s">
        <v>11</v>
      </c>
    </row>
    <row r="33" spans="2:20" ht="14.25" thickBot="1" x14ac:dyDescent="0.2">
      <c r="B33" s="36" t="s">
        <v>144</v>
      </c>
      <c r="C33" s="37"/>
      <c r="D33" s="39"/>
    </row>
    <row r="34" spans="2:20" ht="14.25" thickBot="1" x14ac:dyDescent="0.2">
      <c r="B34" s="97">
        <v>3066000</v>
      </c>
      <c r="C34" s="97"/>
      <c r="D34" s="100"/>
    </row>
    <row r="36" spans="2:20" x14ac:dyDescent="0.15">
      <c r="B36" s="22" t="s">
        <v>86</v>
      </c>
      <c r="C36" s="21" t="s">
        <v>12</v>
      </c>
    </row>
    <row r="37" spans="2:20" ht="14.25" thickBot="1" x14ac:dyDescent="0.2">
      <c r="B37" s="40" t="s">
        <v>25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7"/>
      <c r="O37" s="37"/>
      <c r="P37" s="39"/>
    </row>
    <row r="38" spans="2:20" ht="14.25" thickBot="1" x14ac:dyDescent="0.2">
      <c r="B38" s="42" t="s">
        <v>83</v>
      </c>
      <c r="C38" s="25" t="s">
        <v>82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97">
        <v>1678000</v>
      </c>
      <c r="O38" s="97"/>
      <c r="P38" s="100"/>
    </row>
    <row r="39" spans="2:20" ht="14.25" thickBot="1" x14ac:dyDescent="0.2">
      <c r="B39" s="42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97">
        <v>3158000</v>
      </c>
      <c r="O39" s="97"/>
      <c r="P39" s="100"/>
    </row>
    <row r="41" spans="2:20" x14ac:dyDescent="0.15">
      <c r="B41" s="22" t="s">
        <v>58</v>
      </c>
      <c r="C41" s="21" t="s">
        <v>42</v>
      </c>
    </row>
    <row r="42" spans="2:20" ht="14.25" thickBot="1" x14ac:dyDescent="0.2">
      <c r="B42" s="36" t="s">
        <v>144</v>
      </c>
      <c r="C42" s="37"/>
      <c r="D42" s="39"/>
    </row>
    <row r="43" spans="2:20" ht="14.25" thickBot="1" x14ac:dyDescent="0.2">
      <c r="B43" s="97">
        <v>2000000</v>
      </c>
      <c r="C43" s="97"/>
      <c r="D43" s="100"/>
    </row>
    <row r="45" spans="2:20" x14ac:dyDescent="0.15">
      <c r="B45" s="22" t="s">
        <v>16</v>
      </c>
      <c r="C45" s="21" t="s">
        <v>43</v>
      </c>
    </row>
    <row r="46" spans="2:20" ht="14.25" thickBot="1" x14ac:dyDescent="0.2">
      <c r="B46" s="36" t="s">
        <v>144</v>
      </c>
      <c r="C46" s="37"/>
      <c r="D46" s="39"/>
    </row>
    <row r="47" spans="2:20" ht="14.25" thickBot="1" x14ac:dyDescent="0.2">
      <c r="B47" s="97">
        <v>625000</v>
      </c>
      <c r="C47" s="97"/>
      <c r="D47" s="100"/>
      <c r="T47" s="96"/>
    </row>
    <row r="49" spans="2:10" x14ac:dyDescent="0.15">
      <c r="B49" s="22" t="s">
        <v>89</v>
      </c>
      <c r="C49" s="21" t="s">
        <v>90</v>
      </c>
    </row>
    <row r="50" spans="2:10" ht="14.25" thickBot="1" x14ac:dyDescent="0.2">
      <c r="B50" s="32" t="s">
        <v>19</v>
      </c>
      <c r="C50" s="25"/>
      <c r="D50" s="25"/>
      <c r="E50" s="25"/>
      <c r="F50" s="25"/>
      <c r="G50" s="33"/>
      <c r="H50" s="23" t="s">
        <v>144</v>
      </c>
      <c r="I50" s="24"/>
      <c r="J50" s="26"/>
    </row>
    <row r="51" spans="2:10" ht="14.25" thickBot="1" x14ac:dyDescent="0.2">
      <c r="B51" s="32" t="s">
        <v>30</v>
      </c>
      <c r="C51" s="25"/>
      <c r="D51" s="25"/>
      <c r="E51" s="25"/>
      <c r="F51" s="25"/>
      <c r="G51" s="25"/>
      <c r="H51" s="97">
        <v>131000</v>
      </c>
      <c r="I51" s="97"/>
      <c r="J51" s="100"/>
    </row>
    <row r="52" spans="2:10" ht="14.25" thickBot="1" x14ac:dyDescent="0.2">
      <c r="B52" s="32" t="s">
        <v>61</v>
      </c>
      <c r="C52" s="25"/>
      <c r="D52" s="25"/>
      <c r="E52" s="25"/>
      <c r="F52" s="25"/>
      <c r="G52" s="25"/>
      <c r="H52" s="97">
        <v>263000</v>
      </c>
      <c r="I52" s="97"/>
      <c r="J52" s="100"/>
    </row>
    <row r="53" spans="2:10" ht="14.25" thickBot="1" x14ac:dyDescent="0.2">
      <c r="B53" s="32" t="s">
        <v>62</v>
      </c>
      <c r="C53" s="25"/>
      <c r="D53" s="25"/>
      <c r="E53" s="25"/>
      <c r="F53" s="25"/>
      <c r="G53" s="25"/>
      <c r="H53" s="97">
        <v>394000</v>
      </c>
      <c r="I53" s="97"/>
      <c r="J53" s="100"/>
    </row>
    <row r="54" spans="2:10" ht="14.25" thickBot="1" x14ac:dyDescent="0.2">
      <c r="B54" s="32" t="s">
        <v>91</v>
      </c>
      <c r="C54" s="25"/>
      <c r="D54" s="25"/>
      <c r="E54" s="25"/>
      <c r="F54" s="25"/>
      <c r="G54" s="25"/>
      <c r="H54" s="97">
        <v>919000</v>
      </c>
      <c r="I54" s="97"/>
      <c r="J54" s="100"/>
    </row>
    <row r="56" spans="2:10" x14ac:dyDescent="0.15">
      <c r="B56" s="22" t="s">
        <v>112</v>
      </c>
      <c r="C56" s="21" t="s">
        <v>101</v>
      </c>
    </row>
    <row r="57" spans="2:10" ht="14.25" thickBot="1" x14ac:dyDescent="0.2">
      <c r="B57" s="36" t="s">
        <v>144</v>
      </c>
      <c r="C57" s="37"/>
      <c r="D57" s="39"/>
    </row>
    <row r="58" spans="2:10" ht="14.25" thickBot="1" x14ac:dyDescent="0.2">
      <c r="B58" s="97">
        <v>1000000</v>
      </c>
      <c r="C58" s="97"/>
      <c r="D58" s="97"/>
    </row>
  </sheetData>
  <mergeCells count="15">
    <mergeCell ref="B8:C8"/>
    <mergeCell ref="D8:E8"/>
    <mergeCell ref="F8:O8"/>
    <mergeCell ref="B12:D12"/>
    <mergeCell ref="B13:D13"/>
    <mergeCell ref="B14:D14"/>
    <mergeCell ref="B15:D15"/>
    <mergeCell ref="B16:D16"/>
    <mergeCell ref="I13:K13"/>
    <mergeCell ref="I14:K14"/>
    <mergeCell ref="B21:E21"/>
    <mergeCell ref="B25:I25"/>
    <mergeCell ref="I16:K16"/>
    <mergeCell ref="B17:D17"/>
    <mergeCell ref="B26:I26"/>
  </mergeCells>
  <phoneticPr fontId="2"/>
  <pageMargins left="0.7" right="0.7" top="0.75" bottom="0.75" header="0.3" footer="0.3"/>
  <pageSetup paperSize="9" scale="88" orientation="portrait" r:id="rId1"/>
  <colBreaks count="1" manualBreakCount="1">
    <brk id="16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総括表（様式第4号） </vt:lpstr>
      <vt:lpstr>収支予算書（様式第5号）</vt:lpstr>
      <vt:lpstr>単価マスタ（編集禁止！）</vt:lpstr>
      <vt:lpstr>'収支予算書（様式第5号）'!Print_Area</vt:lpstr>
      <vt:lpstr>'総括表（様式第4号） '!Print_Area</vt:lpstr>
      <vt:lpstr>'単価マスタ（編集禁止！）'!Print_Area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高江洲　昌太</dc:creator>
  <cp:lastModifiedBy>弥永　錬</cp:lastModifiedBy>
  <cp:lastPrinted>2023-12-08T07:43:11Z</cp:lastPrinted>
  <dcterms:created xsi:type="dcterms:W3CDTF">2018-05-23T00:52:36Z</dcterms:created>
  <dcterms:modified xsi:type="dcterms:W3CDTF">2023-12-08T08:59:25Z</dcterms:modified>
</cp:coreProperties>
</file>